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omments1.xml" ContentType="application/vnd.openxmlformats-officedocument.spreadsheetml.comments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klink\YandexDisk\Для размещения на сайте\WK\ОСТАТКИ (Склад Лобня)\"/>
    </mc:Choice>
  </mc:AlternateContent>
  <xr:revisionPtr revIDLastSave="0" documentId="13_ncr:1_{C143FDF2-7F0D-4D72-B511-78950C6C06E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ФАСАДНАЯ ПЛИТКА WK" sheetId="1" r:id="rId1"/>
    <sheet name="ФАСАДНАЯ ПЛИТКА UNICERAMIX" sheetId="5" r:id="rId2"/>
    <sheet name="КИРПИЧ" sheetId="2" r:id="rId3"/>
    <sheet name="БРУСЧАТКА" sheetId="3" r:id="rId4"/>
    <sheet name="СТУПЕНИ" sheetId="4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H70" i="4" l="1"/>
  <c r="G70" i="4"/>
  <c r="H67" i="4"/>
  <c r="H66" i="4"/>
  <c r="G66" i="4"/>
  <c r="H62" i="4"/>
  <c r="G62" i="4"/>
  <c r="H59" i="4"/>
  <c r="H58" i="4"/>
  <c r="G58" i="4"/>
  <c r="H55" i="4"/>
  <c r="H54" i="4"/>
  <c r="G54" i="4"/>
  <c r="H49" i="4"/>
  <c r="H48" i="4"/>
  <c r="G48" i="4"/>
  <c r="H45" i="4"/>
  <c r="H44" i="4"/>
  <c r="G44" i="4"/>
  <c r="H41" i="4"/>
  <c r="H40" i="4"/>
  <c r="G40" i="4"/>
  <c r="H37" i="4"/>
  <c r="H36" i="4"/>
  <c r="G36" i="4"/>
  <c r="H33" i="4"/>
  <c r="H32" i="4"/>
  <c r="G32" i="4"/>
  <c r="H29" i="4"/>
  <c r="H28" i="4"/>
  <c r="G28" i="4"/>
  <c r="H23" i="4"/>
  <c r="H22" i="4"/>
  <c r="G22" i="4"/>
  <c r="H17" i="4"/>
  <c r="H16" i="4"/>
  <c r="G16" i="4"/>
  <c r="H11" i="4"/>
  <c r="H10" i="4"/>
  <c r="G10" i="4"/>
  <c r="I26" i="3"/>
  <c r="G26" i="3"/>
  <c r="I25" i="3"/>
  <c r="G25" i="3"/>
  <c r="I24" i="3"/>
  <c r="G24" i="3"/>
  <c r="I23" i="3"/>
  <c r="G23" i="3"/>
  <c r="I22" i="3"/>
  <c r="G22" i="3"/>
  <c r="I21" i="3"/>
  <c r="G21" i="3"/>
  <c r="I20" i="3"/>
  <c r="G20" i="3"/>
  <c r="I19" i="3"/>
  <c r="G19" i="3"/>
  <c r="I17" i="3"/>
  <c r="G17" i="3"/>
  <c r="I16" i="3"/>
  <c r="G16" i="3"/>
  <c r="I15" i="3"/>
  <c r="G15" i="3"/>
  <c r="I14" i="3"/>
  <c r="G14" i="3"/>
  <c r="I13" i="3"/>
  <c r="G13" i="3"/>
  <c r="I12" i="3"/>
  <c r="G12" i="3"/>
  <c r="I11" i="3"/>
  <c r="G11" i="3"/>
  <c r="I10" i="3"/>
  <c r="G10" i="3"/>
  <c r="I9" i="3"/>
  <c r="G9" i="3"/>
  <c r="I18" i="2" l="1"/>
  <c r="G18" i="2" s="1"/>
  <c r="I17" i="2"/>
  <c r="G17" i="2"/>
  <c r="I16" i="2"/>
  <c r="G16" i="2"/>
  <c r="I15" i="2"/>
  <c r="G15" i="2"/>
  <c r="I14" i="2"/>
  <c r="G14" i="2"/>
  <c r="I13" i="2"/>
  <c r="G13" i="2"/>
  <c r="I12" i="2"/>
  <c r="G12" i="2"/>
  <c r="I11" i="2"/>
  <c r="G11" i="2"/>
  <c r="I10" i="2"/>
  <c r="G10" i="2"/>
  <c r="F18" i="5"/>
  <c r="H16" i="5"/>
  <c r="F16" i="5"/>
  <c r="F13" i="5"/>
  <c r="H11" i="5"/>
  <c r="F11" i="5"/>
  <c r="H10" i="5"/>
  <c r="F10" i="5"/>
  <c r="H24" i="5" l="1"/>
  <c r="F24" i="5"/>
  <c r="H23" i="5"/>
  <c r="F23" i="5"/>
  <c r="H22" i="5"/>
  <c r="F22" i="5"/>
  <c r="H21" i="5"/>
  <c r="F21" i="5"/>
  <c r="H20" i="5"/>
  <c r="F20" i="5"/>
  <c r="G37" i="1"/>
  <c r="G45" i="1"/>
  <c r="H45" i="1" s="1"/>
  <c r="G44" i="1" l="1"/>
  <c r="H44" i="1" s="1"/>
  <c r="H11" i="1" l="1"/>
  <c r="G49" i="1" l="1"/>
  <c r="H49" i="1" s="1"/>
  <c r="G46" i="1" l="1"/>
  <c r="H46" i="1" s="1"/>
  <c r="G47" i="1"/>
  <c r="H47" i="1" s="1"/>
  <c r="G48" i="1"/>
  <c r="H48" i="1" s="1"/>
  <c r="G43" i="1"/>
  <c r="H43" i="1" s="1"/>
  <c r="G42" i="1"/>
  <c r="H42" i="1" s="1"/>
  <c r="I36" i="2"/>
  <c r="G36" i="2"/>
  <c r="I34" i="2"/>
  <c r="G34" i="2"/>
  <c r="G55" i="1"/>
  <c r="H55" i="1" s="1"/>
  <c r="G56" i="1"/>
  <c r="H56" i="1" s="1"/>
  <c r="G57" i="1"/>
  <c r="H57" i="1" s="1"/>
  <c r="G58" i="1"/>
  <c r="H58" i="1" s="1"/>
  <c r="G59" i="1"/>
  <c r="H59" i="1" s="1"/>
  <c r="G54" i="1"/>
  <c r="H54" i="1" s="1"/>
  <c r="I39" i="2" l="1"/>
  <c r="G39" i="2"/>
  <c r="I38" i="2"/>
  <c r="G38" i="2"/>
  <c r="I37" i="2"/>
  <c r="G37" i="2"/>
  <c r="I35" i="2"/>
  <c r="G35" i="2"/>
  <c r="I28" i="2"/>
  <c r="G28" i="2"/>
  <c r="H72" i="1" l="1"/>
  <c r="H71" i="1"/>
  <c r="H70" i="1"/>
  <c r="H69" i="1"/>
  <c r="H68" i="1"/>
  <c r="H67" i="1"/>
  <c r="H66" i="1"/>
  <c r="H65" i="1"/>
  <c r="F72" i="1" l="1"/>
  <c r="F71" i="1"/>
  <c r="F70" i="1"/>
  <c r="F69" i="1"/>
  <c r="F68" i="1"/>
  <c r="F67" i="1"/>
  <c r="F66" i="1"/>
  <c r="F65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ьоиои</author>
  </authors>
  <commentList>
    <comment ref="H18" authorId="0" shapeId="0" xr:uid="{79CC6669-06E8-4E19-9F88-5A2E1AB636E1}">
      <text>
        <r>
          <rPr>
            <b/>
            <sz val="9"/>
            <color indexed="81"/>
            <rFont val="Tahoma"/>
            <family val="2"/>
            <charset val="204"/>
          </rPr>
          <t>ьоиои:</t>
        </r>
        <r>
          <rPr>
            <sz val="9"/>
            <color indexed="81"/>
            <rFont val="Tahoma"/>
            <family val="2"/>
            <charset val="204"/>
          </rPr>
          <t xml:space="preserve">
жд терминал</t>
        </r>
      </text>
    </comment>
  </commentList>
</comments>
</file>

<file path=xl/sharedStrings.xml><?xml version="1.0" encoding="utf-8"?>
<sst xmlns="http://schemas.openxmlformats.org/spreadsheetml/2006/main" count="597" uniqueCount="277">
  <si>
    <t>Размер, мм.</t>
  </si>
  <si>
    <t>Артикул WK</t>
  </si>
  <si>
    <t>Наименование WK</t>
  </si>
  <si>
    <t>м2</t>
  </si>
  <si>
    <t>шт</t>
  </si>
  <si>
    <t>200/100/40</t>
  </si>
  <si>
    <t>WK110R40</t>
  </si>
  <si>
    <t>Design Rot</t>
  </si>
  <si>
    <t>WK114BR40</t>
  </si>
  <si>
    <t>Design Braun</t>
  </si>
  <si>
    <t>WK112RB40</t>
  </si>
  <si>
    <t>Design Rot braun</t>
  </si>
  <si>
    <t>Design Dunkel Braun</t>
  </si>
  <si>
    <t>240/55/50</t>
  </si>
  <si>
    <t>WK102RB</t>
  </si>
  <si>
    <t>WK103RBL</t>
  </si>
  <si>
    <t>Design Rot blau</t>
  </si>
  <si>
    <t>WK100R</t>
  </si>
  <si>
    <t>WK104BR</t>
  </si>
  <si>
    <t>WK105DB</t>
  </si>
  <si>
    <t>БРУСЧАТКА</t>
  </si>
  <si>
    <t>Склад ЛОБНЯ</t>
  </si>
  <si>
    <t>Lachsrot Spezial</t>
  </si>
  <si>
    <t xml:space="preserve">Lachsrot </t>
  </si>
  <si>
    <t>Hellbraun-bunt Spezial</t>
  </si>
  <si>
    <t>СПИЛ с кирпича ручной формовки</t>
  </si>
  <si>
    <t>R22.WK935</t>
  </si>
  <si>
    <t>R22.WK939</t>
  </si>
  <si>
    <t>R22.WK954</t>
  </si>
  <si>
    <t>R22.WK955</t>
  </si>
  <si>
    <t>R22.WK962</t>
  </si>
  <si>
    <t>R22.WK965</t>
  </si>
  <si>
    <t>R22.WK922</t>
  </si>
  <si>
    <t>R22.WK916</t>
  </si>
  <si>
    <t>R22.WK931E</t>
  </si>
  <si>
    <t>R22.WK939Е</t>
  </si>
  <si>
    <t>R22.WK955Е</t>
  </si>
  <si>
    <t>R22.WK956Е</t>
  </si>
  <si>
    <t>R22.WK969Е</t>
  </si>
  <si>
    <t>R22.WK911E</t>
  </si>
  <si>
    <t>R22.WK920E</t>
  </si>
  <si>
    <t>R22.WK922Е</t>
  </si>
  <si>
    <t>R22.WK925E</t>
  </si>
  <si>
    <t>Holsten barock</t>
  </si>
  <si>
    <t>Victoria Reserve</t>
  </si>
  <si>
    <t>215/65/22</t>
  </si>
  <si>
    <t xml:space="preserve">Knightsbridge Multi </t>
  </si>
  <si>
    <t xml:space="preserve">Yorkshire </t>
  </si>
  <si>
    <t xml:space="preserve">Angerland </t>
  </si>
  <si>
    <t>185/100/65/22</t>
  </si>
  <si>
    <t xml:space="preserve">Угловая плитка </t>
  </si>
  <si>
    <t>Угловая плитка</t>
  </si>
  <si>
    <t>Selbourne Red Stock</t>
  </si>
  <si>
    <t xml:space="preserve">Selbourne </t>
  </si>
  <si>
    <t>Norderney</t>
  </si>
  <si>
    <t>КЛИНКЕРНЫЙ КИРПИЧ</t>
  </si>
  <si>
    <t>КИРПИЧ РУЧНОЙ ФОРМОВКИ</t>
  </si>
  <si>
    <t>WK958</t>
  </si>
  <si>
    <t>Herbstlaub</t>
  </si>
  <si>
    <t>210/100/50</t>
  </si>
  <si>
    <t>290/90/40</t>
  </si>
  <si>
    <t>Schwarz-braun</t>
  </si>
  <si>
    <t>Schwarz-braun Kohle Spezial</t>
  </si>
  <si>
    <t>Violettblau geflammt</t>
  </si>
  <si>
    <t>пал</t>
  </si>
  <si>
    <t>210/100/65</t>
  </si>
  <si>
    <t>Cortes</t>
  </si>
  <si>
    <t>упак</t>
  </si>
  <si>
    <t xml:space="preserve">ВНИМАНИЕ ОТГРУЗКА КРАТНО ПАЛЕТАМ </t>
  </si>
  <si>
    <t xml:space="preserve">ВНИМАНИЕ ОТГРУЗКА КРАТНО УПАКОВКАМ </t>
  </si>
  <si>
    <t>ФАСАДНАЯ ПЛИТКА</t>
  </si>
  <si>
    <t>Артикул</t>
  </si>
  <si>
    <t xml:space="preserve">Наименование </t>
  </si>
  <si>
    <t>UX15</t>
  </si>
  <si>
    <t>240/52/12</t>
  </si>
  <si>
    <t>IRON BLACK</t>
  </si>
  <si>
    <t>UX16</t>
  </si>
  <si>
    <t>IRON DESERT</t>
  </si>
  <si>
    <t>290/90/71</t>
  </si>
  <si>
    <t>WK815 полнот.</t>
  </si>
  <si>
    <t>240/55/52</t>
  </si>
  <si>
    <t>PK88S</t>
  </si>
  <si>
    <t>Schwarzbunt Edelglanz</t>
  </si>
  <si>
    <t>Rotbraunbunt Spezial</t>
  </si>
  <si>
    <t>PK88</t>
  </si>
  <si>
    <t>PK86S</t>
  </si>
  <si>
    <t>PK87</t>
  </si>
  <si>
    <t>PK84S</t>
  </si>
  <si>
    <t>WK833AKSmod.F</t>
  </si>
  <si>
    <t>WK833Amod.F</t>
  </si>
  <si>
    <t>WK84mod.F</t>
  </si>
  <si>
    <t>WK810WF</t>
  </si>
  <si>
    <t>Склад ПОСТАВЩИК (срок поставки 4 недели)</t>
  </si>
  <si>
    <t>200/100/16</t>
  </si>
  <si>
    <t>UX4716</t>
  </si>
  <si>
    <t>BLACK</t>
  </si>
  <si>
    <t xml:space="preserve">упак </t>
  </si>
  <si>
    <t>BRAUN</t>
  </si>
  <si>
    <t>UX2216</t>
  </si>
  <si>
    <t>W837_34</t>
  </si>
  <si>
    <t>Serie mondän</t>
  </si>
  <si>
    <t>UX17</t>
  </si>
  <si>
    <t>IRON Red Castle</t>
  </si>
  <si>
    <t>240/71/11</t>
  </si>
  <si>
    <t>UX47R</t>
  </si>
  <si>
    <t>Black Grey</t>
  </si>
  <si>
    <t>290/90/52</t>
  </si>
  <si>
    <t>WK85KSmod.F52</t>
  </si>
  <si>
    <t>Eisenschmelz Schwarzbraun Kohle Spezial</t>
  </si>
  <si>
    <t xml:space="preserve">упаковок </t>
  </si>
  <si>
    <t>240/71/15</t>
  </si>
  <si>
    <t>WK815</t>
  </si>
  <si>
    <t>Schwarz-bunt Edilglanz</t>
  </si>
  <si>
    <t xml:space="preserve">WK84KS </t>
  </si>
  <si>
    <t>Rotbraun-bunt Kohle Spezial</t>
  </si>
  <si>
    <t xml:space="preserve"> WK84S </t>
  </si>
  <si>
    <t xml:space="preserve"> WK85KS  </t>
  </si>
  <si>
    <t xml:space="preserve">Eisenschmeiz-Schwarzbraun Kohle Spezial </t>
  </si>
  <si>
    <t xml:space="preserve">Rotbraun-bunt Spezial </t>
  </si>
  <si>
    <t>837_34ML</t>
  </si>
  <si>
    <t xml:space="preserve"> Serie mondän</t>
  </si>
  <si>
    <t>240/55/71</t>
  </si>
  <si>
    <t>240/71/12</t>
  </si>
  <si>
    <t xml:space="preserve">PK810 rigel </t>
  </si>
  <si>
    <t>Violettblau</t>
  </si>
  <si>
    <t>PK 815 rigel</t>
  </si>
  <si>
    <t xml:space="preserve">Schwarz-bunt Edelglanz </t>
  </si>
  <si>
    <t>WK913</t>
  </si>
  <si>
    <t>WK928</t>
  </si>
  <si>
    <t>WK935</t>
  </si>
  <si>
    <t>WK959</t>
  </si>
  <si>
    <t>WK920</t>
  </si>
  <si>
    <t>WK925</t>
  </si>
  <si>
    <t>Friesland</t>
  </si>
  <si>
    <t>Netterden</t>
  </si>
  <si>
    <t>Holstein Barock</t>
  </si>
  <si>
    <t>Monaco</t>
  </si>
  <si>
    <t>Ruhrtal Mangan</t>
  </si>
  <si>
    <t>Havanna</t>
  </si>
  <si>
    <t>PK 815</t>
  </si>
  <si>
    <t>КЛИНКЕРНАЯ ПЛИТКА KLINKERBRICK</t>
  </si>
  <si>
    <t>КЛИНКЕРНАЯ ПЛИТКА URBAN</t>
  </si>
  <si>
    <t>468/40/10</t>
  </si>
  <si>
    <t>WK123 LONG</t>
  </si>
  <si>
    <t>GRAU</t>
  </si>
  <si>
    <t>BEIGE</t>
  </si>
  <si>
    <t>WK122 LONG</t>
  </si>
  <si>
    <t>240/52/10</t>
  </si>
  <si>
    <t>WK124</t>
  </si>
  <si>
    <t>WK121</t>
  </si>
  <si>
    <t>ROT</t>
  </si>
  <si>
    <t>WK125</t>
  </si>
  <si>
    <t>WK123</t>
  </si>
  <si>
    <t>DUNKELGRAU</t>
  </si>
  <si>
    <t>WKS31170</t>
  </si>
  <si>
    <t>ATRIUM dunkelgrau</t>
  </si>
  <si>
    <t>310/310/9,5</t>
  </si>
  <si>
    <t>310/320/9,5</t>
  </si>
  <si>
    <t>320/320/9,5</t>
  </si>
  <si>
    <t>WKS31190</t>
  </si>
  <si>
    <t>ATRIUM schwarz</t>
  </si>
  <si>
    <t>В пути 2-3 недели</t>
  </si>
  <si>
    <t>WKS31180</t>
  </si>
  <si>
    <t>ATRIUM mocca</t>
  </si>
  <si>
    <t>КЛИНКЕРНЫЕ СТУПЕНИ</t>
  </si>
  <si>
    <t>ВНИМАНИЕ ПЛИТКА КРАТНО УПАКОВКАМ (1 упак - 8шт)</t>
  </si>
  <si>
    <t>WKS31130</t>
  </si>
  <si>
    <t>ATRIUM scotch</t>
  </si>
  <si>
    <t>WKS31100</t>
  </si>
  <si>
    <t>ATRIUM mittelgrau</t>
  </si>
  <si>
    <t>WKS31110</t>
  </si>
  <si>
    <t>ATRIUM hellgrau</t>
  </si>
  <si>
    <t>WKS31140</t>
  </si>
  <si>
    <t>WKS31160</t>
  </si>
  <si>
    <t>ATRIUM hellbeige</t>
  </si>
  <si>
    <t>WKS31240</t>
  </si>
  <si>
    <t>MONTMARTRE moccabraun</t>
  </si>
  <si>
    <t>WKS31200</t>
  </si>
  <si>
    <t>MONTMARTRE cottobraun</t>
  </si>
  <si>
    <t>ATRIUM graubraun</t>
  </si>
  <si>
    <t>WKS31210</t>
  </si>
  <si>
    <t>MONTMARTRE Naturabeige</t>
  </si>
  <si>
    <t>WKS31230</t>
  </si>
  <si>
    <t>MONTMARTRE Steingrau</t>
  </si>
  <si>
    <t>В пути 4-6 недели</t>
  </si>
  <si>
    <t>ATRIUM LOFT dunkelgrau</t>
  </si>
  <si>
    <t>ATRIUM LOFT schwarz</t>
  </si>
  <si>
    <t>ATRIUM LOFT hellbeige</t>
  </si>
  <si>
    <t>ATRIUM LOFT mocca</t>
  </si>
  <si>
    <t>310/307/9,5</t>
  </si>
  <si>
    <t>307/307/9,5</t>
  </si>
  <si>
    <t>WKL31170 S</t>
  </si>
  <si>
    <t>WKL31170 E</t>
  </si>
  <si>
    <t>WKL31190 S</t>
  </si>
  <si>
    <t>WKL31190 E</t>
  </si>
  <si>
    <t>WKL31160 S</t>
  </si>
  <si>
    <t>WKL31160 E</t>
  </si>
  <si>
    <t>WKL31180 S</t>
  </si>
  <si>
    <t>WKL31180 E</t>
  </si>
  <si>
    <t>WKS31170 S</t>
  </si>
  <si>
    <t>WKS31170 E</t>
  </si>
  <si>
    <t>WKS31190 S</t>
  </si>
  <si>
    <t>WKS31190 E</t>
  </si>
  <si>
    <t>WKS31180 S</t>
  </si>
  <si>
    <t>WKS31180 E</t>
  </si>
  <si>
    <t>WKS31130 S</t>
  </si>
  <si>
    <t>WKS31130 E</t>
  </si>
  <si>
    <t>WKS31100 S</t>
  </si>
  <si>
    <t>WKS31100 E</t>
  </si>
  <si>
    <t>WKS31110 S</t>
  </si>
  <si>
    <t>WKS31110 E</t>
  </si>
  <si>
    <t>WKS31140 S</t>
  </si>
  <si>
    <t>WKS31140 E</t>
  </si>
  <si>
    <t>WKS31160 S</t>
  </si>
  <si>
    <t>WKS31160 E</t>
  </si>
  <si>
    <t>WKS31240 S</t>
  </si>
  <si>
    <t>WKS31240 E</t>
  </si>
  <si>
    <t>WKS31200 S</t>
  </si>
  <si>
    <t>WKS31200 E</t>
  </si>
  <si>
    <t>WKS31210 S</t>
  </si>
  <si>
    <t>WKS31210 E</t>
  </si>
  <si>
    <t>WKS31230 S</t>
  </si>
  <si>
    <t>WKS31230 E</t>
  </si>
  <si>
    <t>WKS31150</t>
  </si>
  <si>
    <t>WKS31150 S</t>
  </si>
  <si>
    <t>WKS31150 E</t>
  </si>
  <si>
    <t>ATRIUM  cotto</t>
  </si>
  <si>
    <t>UX18</t>
  </si>
  <si>
    <t>UX2416</t>
  </si>
  <si>
    <t>Grey</t>
  </si>
  <si>
    <t>WKS31220</t>
  </si>
  <si>
    <t>WKS31220 S</t>
  </si>
  <si>
    <t>WKS31220 E</t>
  </si>
  <si>
    <t xml:space="preserve">MONTMARTR Zimtbraun </t>
  </si>
  <si>
    <t>WK124 LONG</t>
  </si>
  <si>
    <t>UX24</t>
  </si>
  <si>
    <t>Планируется</t>
  </si>
  <si>
    <t>В пути 1-2 недели</t>
  </si>
  <si>
    <t>WK122</t>
  </si>
  <si>
    <t>IRON Grey Diamond</t>
  </si>
  <si>
    <t xml:space="preserve">НФС </t>
  </si>
  <si>
    <t>260/100/25</t>
  </si>
  <si>
    <t>UX-SR</t>
  </si>
  <si>
    <t>UX-22A</t>
  </si>
  <si>
    <t>UX-23A</t>
  </si>
  <si>
    <t>UX-24A</t>
  </si>
  <si>
    <t>UX-SW</t>
  </si>
  <si>
    <t xml:space="preserve">PK88S rigel </t>
  </si>
  <si>
    <t xml:space="preserve"> Lachsrot Spezial </t>
  </si>
  <si>
    <t xml:space="preserve">    </t>
  </si>
  <si>
    <t xml:space="preserve">          </t>
  </si>
  <si>
    <t>КЛИНКЕРНАЯ ПЛИТКА BRICK LOFT</t>
  </si>
  <si>
    <t xml:space="preserve">WK570 </t>
  </si>
  <si>
    <t>Sand</t>
  </si>
  <si>
    <t xml:space="preserve">WK571 </t>
  </si>
  <si>
    <t>Vanille</t>
  </si>
  <si>
    <t xml:space="preserve">WK572 </t>
  </si>
  <si>
    <t>Taupe</t>
  </si>
  <si>
    <t xml:space="preserve">WK574 </t>
  </si>
  <si>
    <t>Hellgrau</t>
  </si>
  <si>
    <t xml:space="preserve">WK575 </t>
  </si>
  <si>
    <t>Felsgrau</t>
  </si>
  <si>
    <t xml:space="preserve">WK576 </t>
  </si>
  <si>
    <t>Anthrazit</t>
  </si>
  <si>
    <t>240/71/10</t>
  </si>
  <si>
    <t>ВСЕ артикулы по запросу</t>
  </si>
  <si>
    <t xml:space="preserve"> </t>
  </si>
  <si>
    <t xml:space="preserve">   </t>
  </si>
  <si>
    <t xml:space="preserve">КЛИНКЕРНАЯ ПЛИТКА PRESTIGE  </t>
  </si>
  <si>
    <t>WK1337</t>
  </si>
  <si>
    <t>WK1337 Brick Spezial</t>
  </si>
  <si>
    <t>ATRIUM hellgrau536</t>
  </si>
  <si>
    <t>290/52/12</t>
  </si>
  <si>
    <t>WK3110</t>
  </si>
  <si>
    <t>WK1310  Grau</t>
  </si>
  <si>
    <t>WK1361</t>
  </si>
  <si>
    <t>WK1361 Beige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</si>
</sst>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scheme val="minor"/>
    </font>
    <font>
      <b/>
      <sz val="10"/>
      <name val="Montserrat"/>
      <charset val="204"/>
    </font>
    <font>
      <sz val="10"/>
      <name val="Montserrat"/>
      <charset val="204"/>
    </font>
    <font>
      <sz val="9"/>
      <color rgb="FF231F20"/>
      <name val="Montserrat"/>
      <charset val="204"/>
    </font>
    <font>
      <sz val="9"/>
      <name val="Montserrat"/>
      <charset val="204"/>
    </font>
    <font>
      <b/>
      <sz val="12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6"/>
      <color theme="1"/>
      <name val="Calibri"/>
      <family val="2"/>
      <scheme val="minor"/>
    </font>
    <font>
      <b/>
      <sz val="9"/>
      <color indexed="81"/>
      <name val="Tahoma"/>
      <family val="2"/>
      <charset val="204"/>
    </font>
    <font>
      <sz val="9"/>
      <color indexed="81"/>
      <name val="Tahoma"/>
      <family val="2"/>
      <charset val="204"/>
    </font>
    <font>
      <sz val="8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rgb="FFFF0000"/>
      <name val="Calibri"/>
      <family val="2"/>
      <charset val="204"/>
      <scheme val="minor"/>
    </font>
    <font>
      <sz val="10"/>
      <color theme="1"/>
      <name val="Montserrat"/>
      <charset val="204"/>
    </font>
    <font>
      <b/>
      <sz val="16"/>
      <color theme="1"/>
      <name val="Calibri"/>
      <family val="2"/>
      <charset val="204"/>
      <scheme val="minor"/>
    </font>
    <font>
      <sz val="14"/>
      <name val="Montserrat"/>
      <charset val="204"/>
    </font>
    <font>
      <b/>
      <sz val="12"/>
      <name val="Montserrat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2" fontId="2" fillId="0" borderId="1" xfId="0" applyNumberFormat="1" applyFont="1" applyBorder="1"/>
    <xf numFmtId="3" fontId="2" fillId="0" borderId="1" xfId="0" applyNumberFormat="1" applyFont="1" applyBorder="1"/>
    <xf numFmtId="0" fontId="0" fillId="0" borderId="1" xfId="0" applyBorder="1"/>
    <xf numFmtId="1" fontId="0" fillId="0" borderId="1" xfId="0" applyNumberFormat="1" applyBorder="1"/>
    <xf numFmtId="0" fontId="0" fillId="3" borderId="0" xfId="0" applyFill="1"/>
    <xf numFmtId="0" fontId="0" fillId="3" borderId="2" xfId="0" applyFill="1" applyBorder="1" applyAlignment="1">
      <alignment horizontal="center"/>
    </xf>
    <xf numFmtId="0" fontId="5" fillId="0" borderId="0" xfId="0" applyFont="1"/>
    <xf numFmtId="0" fontId="6" fillId="0" borderId="0" xfId="0" applyFont="1"/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1" fillId="0" borderId="0" xfId="0" applyFont="1" applyAlignment="1">
      <alignment horizontal="center"/>
    </xf>
    <xf numFmtId="14" fontId="0" fillId="0" borderId="0" xfId="0" applyNumberFormat="1"/>
    <xf numFmtId="14" fontId="6" fillId="0" borderId="0" xfId="0" applyNumberFormat="1" applyFont="1"/>
    <xf numFmtId="0" fontId="0" fillId="4" borderId="0" xfId="0" applyFill="1"/>
    <xf numFmtId="0" fontId="7" fillId="0" borderId="0" xfId="0" applyFont="1"/>
    <xf numFmtId="0" fontId="0" fillId="4" borderId="1" xfId="0" applyFill="1" applyBorder="1"/>
    <xf numFmtId="0" fontId="1" fillId="5" borderId="1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17" fontId="11" fillId="0" borderId="0" xfId="0" applyNumberFormat="1" applyFont="1"/>
    <xf numFmtId="17" fontId="0" fillId="0" borderId="0" xfId="0" applyNumberFormat="1"/>
    <xf numFmtId="0" fontId="2" fillId="0" borderId="3" xfId="0" applyFont="1" applyBorder="1" applyAlignment="1">
      <alignment horizontal="left" vertical="center"/>
    </xf>
    <xf numFmtId="14" fontId="6" fillId="4" borderId="0" xfId="0" applyNumberFormat="1" applyFont="1" applyFill="1"/>
    <xf numFmtId="14" fontId="12" fillId="4" borderId="0" xfId="0" applyNumberFormat="1" applyFont="1" applyFill="1"/>
    <xf numFmtId="0" fontId="13" fillId="0" borderId="1" xfId="0" applyFont="1" applyBorder="1" applyAlignment="1">
      <alignment horizontal="left" vertical="center"/>
    </xf>
    <xf numFmtId="0" fontId="2" fillId="4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0" fillId="0" borderId="4" xfId="0" applyBorder="1"/>
    <xf numFmtId="0" fontId="2" fillId="4" borderId="1" xfId="0" applyFont="1" applyFill="1" applyBorder="1" applyAlignment="1">
      <alignment horizontal="left" vertical="center"/>
    </xf>
    <xf numFmtId="2" fontId="0" fillId="4" borderId="1" xfId="0" applyNumberFormat="1" applyFill="1" applyBorder="1"/>
    <xf numFmtId="0" fontId="2" fillId="4" borderId="0" xfId="0" applyFont="1" applyFill="1" applyAlignment="1">
      <alignment horizontal="left" vertical="center"/>
    </xf>
    <xf numFmtId="2" fontId="0" fillId="4" borderId="0" xfId="0" applyNumberFormat="1" applyFill="1"/>
    <xf numFmtId="0" fontId="1" fillId="4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/>
    </xf>
    <xf numFmtId="0" fontId="0" fillId="4" borderId="2" xfId="0" applyFill="1" applyBorder="1" applyAlignment="1">
      <alignment horizontal="center"/>
    </xf>
    <xf numFmtId="0" fontId="0" fillId="0" borderId="2" xfId="0" applyBorder="1"/>
    <xf numFmtId="0" fontId="6" fillId="0" borderId="2" xfId="0" applyFont="1" applyBorder="1"/>
    <xf numFmtId="0" fontId="2" fillId="0" borderId="0" xfId="0" applyFont="1" applyBorder="1" applyAlignment="1">
      <alignment horizontal="left" vertical="center"/>
    </xf>
    <xf numFmtId="0" fontId="0" fillId="0" borderId="0" xfId="0" applyBorder="1"/>
    <xf numFmtId="0" fontId="16" fillId="0" borderId="0" xfId="0" applyFont="1" applyAlignment="1">
      <alignment horizontal="left" vertical="center"/>
    </xf>
    <xf numFmtId="0" fontId="11" fillId="0" borderId="0" xfId="0" applyFont="1"/>
    <xf numFmtId="0" fontId="1" fillId="3" borderId="0" xfId="0" applyFont="1" applyFill="1" applyAlignment="1">
      <alignment horizontal="left" vertical="center"/>
    </xf>
    <xf numFmtId="0" fontId="11" fillId="3" borderId="0" xfId="0" applyFont="1" applyFill="1"/>
    <xf numFmtId="1" fontId="0" fillId="0" borderId="0" xfId="0" applyNumberFormat="1" applyBorder="1"/>
    <xf numFmtId="0" fontId="6" fillId="0" borderId="2" xfId="0" applyFont="1" applyBorder="1" applyAlignment="1">
      <alignment horizontal="center"/>
    </xf>
    <xf numFmtId="0" fontId="14" fillId="0" borderId="2" xfId="0" applyFont="1" applyBorder="1" applyAlignment="1">
      <alignment horizontal="center"/>
    </xf>
    <xf numFmtId="0" fontId="14" fillId="0" borderId="0" xfId="0" applyFont="1" applyAlignment="1">
      <alignment horizontal="center"/>
    </xf>
    <xf numFmtId="0" fontId="15" fillId="0" borderId="5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2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142875</xdr:colOff>
      <xdr:row>0</xdr:row>
      <xdr:rowOff>167640</xdr:rowOff>
    </xdr:from>
    <xdr:to>
      <xdr:col>3</xdr:col>
      <xdr:colOff>784225</xdr:colOff>
      <xdr:row>2</xdr:row>
      <xdr:rowOff>167640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D7950909-152A-489D-9B6C-DB9928DB17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52475" y="167640"/>
          <a:ext cx="2614930" cy="36576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304800</xdr:colOff>
      <xdr:row>0</xdr:row>
      <xdr:rowOff>184785</xdr:rowOff>
    </xdr:from>
    <xdr:to>
      <xdr:col>2</xdr:col>
      <xdr:colOff>1187227</xdr:colOff>
      <xdr:row>2</xdr:row>
      <xdr:rowOff>120015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3BDB4E87-C52F-40DD-8A28-76FC14C290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04800" y="184785"/>
          <a:ext cx="2444527" cy="31623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3</xdr:col>
      <xdr:colOff>1029970</xdr:colOff>
      <xdr:row>3</xdr:row>
      <xdr:rowOff>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49173AF4-4ACF-4A04-929B-9CCBF4F9FB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9600" y="182880"/>
          <a:ext cx="2614930" cy="36576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3</xdr:col>
      <xdr:colOff>1029970</xdr:colOff>
      <xdr:row>3</xdr:row>
      <xdr:rowOff>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F7338D94-F209-48EA-ACF3-27EFCC85C7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9600" y="182880"/>
          <a:ext cx="2614930" cy="36576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3</xdr:col>
      <xdr:colOff>8890</xdr:colOff>
      <xdr:row>3</xdr:row>
      <xdr:rowOff>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5E56849A-0462-498A-95D8-94E7A1D686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9600" y="182880"/>
          <a:ext cx="2614930" cy="3657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5:K82"/>
  <sheetViews>
    <sheetView tabSelected="1" workbookViewId="0">
      <selection activeCell="B5" sqref="B5"/>
    </sheetView>
  </sheetViews>
  <sheetFormatPr defaultRowHeight="15" x14ac:dyDescent="0.25"/>
  <cols>
    <col min="2" max="2" width="14.28515625" bestFit="1" customWidth="1"/>
    <col min="3" max="3" width="14.42578125" bestFit="1" customWidth="1"/>
    <col min="4" max="4" width="16.140625" bestFit="1" customWidth="1"/>
    <col min="5" max="5" width="26.85546875" bestFit="1" customWidth="1"/>
    <col min="6" max="6" width="8.5703125" bestFit="1" customWidth="1"/>
    <col min="7" max="7" width="7" bestFit="1" customWidth="1"/>
    <col min="8" max="8" width="11.5703125" bestFit="1" customWidth="1"/>
    <col min="9" max="11" width="17.42578125" bestFit="1" customWidth="1"/>
  </cols>
  <sheetData>
    <row r="5" spans="2:11" ht="21" x14ac:dyDescent="0.35">
      <c r="B5" s="18">
        <v>46042</v>
      </c>
      <c r="C5" s="17"/>
      <c r="D5" s="20"/>
    </row>
    <row r="6" spans="2:11" ht="21" x14ac:dyDescent="0.35">
      <c r="B6" s="18"/>
      <c r="C6" s="17"/>
      <c r="D6" s="20"/>
    </row>
    <row r="7" spans="2:11" ht="18.75" x14ac:dyDescent="0.3">
      <c r="B7" s="18"/>
      <c r="C7" s="11" t="s">
        <v>140</v>
      </c>
      <c r="F7" s="42" t="s">
        <v>21</v>
      </c>
      <c r="G7" s="42"/>
    </row>
    <row r="8" spans="2:11" ht="18.75" x14ac:dyDescent="0.3">
      <c r="B8" s="18"/>
      <c r="C8" s="9" t="s">
        <v>69</v>
      </c>
      <c r="D8" s="9"/>
      <c r="E8" s="9"/>
      <c r="F8" s="10"/>
      <c r="G8" s="10"/>
      <c r="I8" t="s">
        <v>161</v>
      </c>
      <c r="J8" s="25" t="s">
        <v>236</v>
      </c>
    </row>
    <row r="9" spans="2:11" ht="18.75" x14ac:dyDescent="0.3">
      <c r="B9" s="18"/>
      <c r="C9" s="1" t="s">
        <v>0</v>
      </c>
      <c r="D9" s="1" t="s">
        <v>1</v>
      </c>
      <c r="E9" s="1" t="s">
        <v>2</v>
      </c>
      <c r="F9" s="2" t="s">
        <v>3</v>
      </c>
      <c r="G9" s="2" t="s">
        <v>4</v>
      </c>
      <c r="H9" s="2" t="s">
        <v>109</v>
      </c>
      <c r="I9" s="22" t="s">
        <v>3</v>
      </c>
      <c r="J9" s="22" t="s">
        <v>3</v>
      </c>
    </row>
    <row r="10" spans="2:11" ht="18.75" x14ac:dyDescent="0.3">
      <c r="B10" s="27"/>
      <c r="C10" s="3" t="s">
        <v>110</v>
      </c>
      <c r="D10" s="7" t="s">
        <v>111</v>
      </c>
      <c r="E10" s="7" t="s">
        <v>112</v>
      </c>
      <c r="F10" s="7">
        <v>0</v>
      </c>
      <c r="G10" s="7">
        <v>0</v>
      </c>
      <c r="H10" s="7">
        <v>0</v>
      </c>
      <c r="I10" s="7"/>
      <c r="J10" s="7">
        <v>600</v>
      </c>
    </row>
    <row r="11" spans="2:11" ht="18.75" x14ac:dyDescent="0.3">
      <c r="B11" s="27"/>
      <c r="C11" s="3" t="s">
        <v>110</v>
      </c>
      <c r="D11" s="7" t="s">
        <v>113</v>
      </c>
      <c r="E11" s="7" t="s">
        <v>114</v>
      </c>
      <c r="F11" s="7">
        <v>0</v>
      </c>
      <c r="G11" s="7">
        <v>0</v>
      </c>
      <c r="H11" s="7">
        <f t="shared" ref="H11" si="0">G11/32</f>
        <v>0</v>
      </c>
      <c r="I11" s="7"/>
      <c r="J11" s="7">
        <v>600</v>
      </c>
    </row>
    <row r="12" spans="2:11" ht="18.75" x14ac:dyDescent="0.3">
      <c r="B12" s="27"/>
      <c r="C12" s="3" t="s">
        <v>110</v>
      </c>
      <c r="D12" s="7" t="s">
        <v>115</v>
      </c>
      <c r="E12" s="7" t="s">
        <v>118</v>
      </c>
      <c r="F12" s="7">
        <v>0</v>
      </c>
      <c r="G12" s="7">
        <v>0</v>
      </c>
      <c r="H12" s="7">
        <v>0</v>
      </c>
      <c r="I12" s="7"/>
      <c r="J12" s="7">
        <v>600</v>
      </c>
    </row>
    <row r="13" spans="2:11" ht="18.75" x14ac:dyDescent="0.3">
      <c r="B13" s="27"/>
      <c r="C13" s="3" t="s">
        <v>110</v>
      </c>
      <c r="D13" s="7" t="s">
        <v>116</v>
      </c>
      <c r="E13" s="7" t="s">
        <v>117</v>
      </c>
      <c r="F13" s="7">
        <v>0</v>
      </c>
      <c r="G13" s="7">
        <v>0</v>
      </c>
      <c r="H13" s="7">
        <v>0</v>
      </c>
      <c r="I13" s="7"/>
      <c r="J13" s="7">
        <v>600</v>
      </c>
    </row>
    <row r="14" spans="2:11" ht="21" x14ac:dyDescent="0.35">
      <c r="B14" s="18"/>
      <c r="C14" s="17"/>
      <c r="D14" s="20"/>
    </row>
    <row r="15" spans="2:11" ht="18.75" x14ac:dyDescent="0.3">
      <c r="B15" s="18"/>
      <c r="C15" s="11" t="s">
        <v>141</v>
      </c>
      <c r="F15" s="42" t="s">
        <v>21</v>
      </c>
      <c r="G15" s="42"/>
    </row>
    <row r="16" spans="2:11" ht="18.75" x14ac:dyDescent="0.3">
      <c r="B16" s="18"/>
      <c r="C16" s="9" t="s">
        <v>69</v>
      </c>
      <c r="D16" s="9"/>
      <c r="E16" s="9"/>
      <c r="F16" s="10"/>
      <c r="G16" s="10"/>
      <c r="I16" t="s">
        <v>237</v>
      </c>
      <c r="J16" t="s">
        <v>161</v>
      </c>
      <c r="K16" t="s">
        <v>184</v>
      </c>
    </row>
    <row r="17" spans="2:11" ht="18.75" x14ac:dyDescent="0.3">
      <c r="B17" s="18"/>
      <c r="C17" s="1" t="s">
        <v>0</v>
      </c>
      <c r="D17" s="1" t="s">
        <v>1</v>
      </c>
      <c r="E17" s="1" t="s">
        <v>2</v>
      </c>
      <c r="F17" s="2" t="s">
        <v>3</v>
      </c>
      <c r="G17" s="2" t="s">
        <v>4</v>
      </c>
      <c r="H17" s="2" t="s">
        <v>109</v>
      </c>
      <c r="I17" s="22" t="s">
        <v>3</v>
      </c>
      <c r="J17" s="22" t="s">
        <v>3</v>
      </c>
      <c r="K17" s="22" t="s">
        <v>3</v>
      </c>
    </row>
    <row r="18" spans="2:11" ht="18.75" x14ac:dyDescent="0.3">
      <c r="B18" s="18"/>
      <c r="C18" s="3" t="s">
        <v>142</v>
      </c>
      <c r="D18" s="7" t="s">
        <v>146</v>
      </c>
      <c r="E18" s="7" t="s">
        <v>145</v>
      </c>
      <c r="F18" s="7">
        <v>140.80000000000001</v>
      </c>
      <c r="G18" s="7">
        <v>5773</v>
      </c>
      <c r="H18" s="7">
        <v>251</v>
      </c>
      <c r="I18" s="7"/>
      <c r="J18" s="7"/>
      <c r="K18" s="7">
        <v>500</v>
      </c>
    </row>
    <row r="19" spans="2:11" ht="18.75" x14ac:dyDescent="0.3">
      <c r="B19" s="27"/>
      <c r="C19" s="3" t="s">
        <v>142</v>
      </c>
      <c r="D19" s="7" t="s">
        <v>143</v>
      </c>
      <c r="E19" s="7" t="s">
        <v>144</v>
      </c>
      <c r="F19" s="7">
        <v>126.78</v>
      </c>
      <c r="G19" s="7">
        <v>5198</v>
      </c>
      <c r="H19" s="7">
        <v>229</v>
      </c>
      <c r="I19" s="7"/>
      <c r="J19" s="7"/>
      <c r="K19" s="7">
        <v>500</v>
      </c>
    </row>
    <row r="20" spans="2:11" ht="18.75" x14ac:dyDescent="0.3">
      <c r="B20" s="27"/>
      <c r="C20" s="3" t="s">
        <v>142</v>
      </c>
      <c r="D20" s="7" t="s">
        <v>234</v>
      </c>
      <c r="E20" s="7" t="s">
        <v>153</v>
      </c>
      <c r="F20" s="7">
        <v>0</v>
      </c>
      <c r="G20" s="7">
        <v>0</v>
      </c>
      <c r="H20" s="7">
        <v>0</v>
      </c>
      <c r="I20" s="7"/>
      <c r="J20" s="7"/>
      <c r="K20" s="7">
        <v>500</v>
      </c>
    </row>
    <row r="21" spans="2:11" ht="18.75" x14ac:dyDescent="0.3">
      <c r="B21" s="28"/>
      <c r="C21" s="29" t="s">
        <v>147</v>
      </c>
      <c r="D21" s="7" t="s">
        <v>152</v>
      </c>
      <c r="E21" s="7" t="s">
        <v>144</v>
      </c>
      <c r="F21" s="7">
        <v>0</v>
      </c>
      <c r="G21" s="7">
        <v>0</v>
      </c>
      <c r="H21" s="7">
        <v>0</v>
      </c>
      <c r="I21" s="7"/>
      <c r="J21" s="7"/>
      <c r="K21" s="7">
        <v>750</v>
      </c>
    </row>
    <row r="22" spans="2:11" ht="18.75" x14ac:dyDescent="0.3">
      <c r="B22" s="27"/>
      <c r="C22" s="3" t="s">
        <v>147</v>
      </c>
      <c r="D22" s="7" t="s">
        <v>148</v>
      </c>
      <c r="E22" s="7" t="s">
        <v>153</v>
      </c>
      <c r="F22" s="7">
        <v>0</v>
      </c>
      <c r="G22" s="7">
        <v>0</v>
      </c>
      <c r="H22" s="7">
        <v>0</v>
      </c>
      <c r="I22" s="7"/>
      <c r="J22" s="7"/>
      <c r="K22" s="7">
        <v>750</v>
      </c>
    </row>
    <row r="23" spans="2:11" ht="18.75" x14ac:dyDescent="0.3">
      <c r="B23" s="27"/>
      <c r="C23" s="3" t="s">
        <v>147</v>
      </c>
      <c r="D23" s="7" t="s">
        <v>149</v>
      </c>
      <c r="E23" s="7" t="s">
        <v>150</v>
      </c>
      <c r="F23" s="7">
        <v>990.53</v>
      </c>
      <c r="G23" s="7">
        <v>63394</v>
      </c>
      <c r="H23" s="7">
        <v>2186</v>
      </c>
      <c r="I23" s="7"/>
      <c r="J23" s="7"/>
      <c r="K23" s="7">
        <v>750</v>
      </c>
    </row>
    <row r="24" spans="2:11" ht="18.75" x14ac:dyDescent="0.3">
      <c r="B24" s="27"/>
      <c r="C24" s="3" t="s">
        <v>147</v>
      </c>
      <c r="D24" s="7" t="s">
        <v>238</v>
      </c>
      <c r="E24" s="7" t="s">
        <v>145</v>
      </c>
      <c r="F24" s="7">
        <v>188.04</v>
      </c>
      <c r="G24" s="7">
        <v>12035</v>
      </c>
      <c r="H24" s="7">
        <v>415</v>
      </c>
      <c r="I24" s="7"/>
      <c r="J24" s="7"/>
      <c r="K24" s="7">
        <v>750</v>
      </c>
    </row>
    <row r="25" spans="2:11" ht="18.75" x14ac:dyDescent="0.3">
      <c r="B25" s="27"/>
      <c r="C25" s="3" t="s">
        <v>147</v>
      </c>
      <c r="D25" s="7" t="s">
        <v>151</v>
      </c>
      <c r="E25" s="7" t="s">
        <v>97</v>
      </c>
      <c r="F25" s="7">
        <v>0</v>
      </c>
      <c r="G25" s="7">
        <v>0</v>
      </c>
      <c r="H25" s="7">
        <v>0</v>
      </c>
      <c r="I25" s="7"/>
      <c r="J25" s="7"/>
      <c r="K25" s="7">
        <v>1000</v>
      </c>
    </row>
    <row r="26" spans="2:11" ht="18.75" x14ac:dyDescent="0.3">
      <c r="B26" s="27"/>
      <c r="C26" s="43"/>
      <c r="D26" s="44"/>
      <c r="E26" s="44"/>
      <c r="F26" s="41"/>
      <c r="G26" s="41"/>
      <c r="H26" s="44"/>
      <c r="I26" s="44"/>
      <c r="J26" s="44"/>
      <c r="K26" s="44"/>
    </row>
    <row r="27" spans="2:11" ht="18.75" x14ac:dyDescent="0.3">
      <c r="B27" s="27"/>
      <c r="C27" s="45" t="s">
        <v>268</v>
      </c>
      <c r="D27" s="46"/>
      <c r="F27" s="42" t="s">
        <v>21</v>
      </c>
      <c r="G27" s="42"/>
    </row>
    <row r="28" spans="2:11" ht="18.75" x14ac:dyDescent="0.3">
      <c r="B28" s="27"/>
      <c r="C28" s="47" t="s">
        <v>69</v>
      </c>
      <c r="D28" s="48"/>
      <c r="E28" s="48"/>
      <c r="I28" t="s">
        <v>237</v>
      </c>
      <c r="J28" t="s">
        <v>161</v>
      </c>
      <c r="K28" t="s">
        <v>184</v>
      </c>
    </row>
    <row r="29" spans="2:11" ht="18.75" x14ac:dyDescent="0.3">
      <c r="B29" s="27"/>
      <c r="C29" s="1" t="s">
        <v>0</v>
      </c>
      <c r="D29" s="1" t="s">
        <v>1</v>
      </c>
      <c r="E29" s="1" t="s">
        <v>2</v>
      </c>
      <c r="F29" s="2" t="s">
        <v>3</v>
      </c>
      <c r="G29" s="2" t="s">
        <v>4</v>
      </c>
      <c r="H29" s="2" t="s">
        <v>109</v>
      </c>
      <c r="I29" s="22" t="s">
        <v>3</v>
      </c>
      <c r="J29" s="22" t="s">
        <v>3</v>
      </c>
      <c r="K29" s="22" t="s">
        <v>3</v>
      </c>
    </row>
    <row r="30" spans="2:11" ht="18.75" x14ac:dyDescent="0.3">
      <c r="B30" s="27"/>
      <c r="C30" s="3" t="s">
        <v>122</v>
      </c>
      <c r="D30" s="7" t="s">
        <v>269</v>
      </c>
      <c r="E30" s="7" t="s">
        <v>270</v>
      </c>
      <c r="F30" s="7">
        <v>40</v>
      </c>
      <c r="G30" s="7">
        <v>1920</v>
      </c>
      <c r="H30" s="7">
        <v>80</v>
      </c>
      <c r="I30" s="7"/>
      <c r="J30" s="7"/>
      <c r="K30" s="7"/>
    </row>
    <row r="31" spans="2:11" ht="18.75" x14ac:dyDescent="0.3">
      <c r="B31" s="27"/>
      <c r="C31" s="3" t="s">
        <v>272</v>
      </c>
      <c r="D31" s="7" t="s">
        <v>273</v>
      </c>
      <c r="E31" s="7" t="s">
        <v>274</v>
      </c>
      <c r="F31" s="7">
        <v>40.406999999999996</v>
      </c>
      <c r="G31" s="7">
        <v>2136</v>
      </c>
      <c r="H31" s="7">
        <v>89</v>
      </c>
      <c r="I31" s="7"/>
      <c r="J31" s="7"/>
      <c r="K31" s="7"/>
    </row>
    <row r="32" spans="2:11" ht="18.75" x14ac:dyDescent="0.3">
      <c r="B32" s="27"/>
      <c r="C32" s="3" t="s">
        <v>122</v>
      </c>
      <c r="D32" s="7" t="s">
        <v>275</v>
      </c>
      <c r="E32" s="7" t="s">
        <v>276</v>
      </c>
      <c r="F32" s="7">
        <v>45.457999999999998</v>
      </c>
      <c r="G32" s="7">
        <v>2160</v>
      </c>
      <c r="H32" s="7">
        <v>90</v>
      </c>
      <c r="I32" s="7"/>
      <c r="J32" s="7"/>
      <c r="K32" s="7"/>
    </row>
    <row r="33" spans="2:11" ht="18.75" x14ac:dyDescent="0.3">
      <c r="B33" s="27"/>
      <c r="C33" s="43"/>
      <c r="D33" s="44"/>
      <c r="E33" s="44"/>
      <c r="F33" s="44"/>
      <c r="G33" s="44"/>
      <c r="H33" s="44"/>
      <c r="I33" s="44"/>
      <c r="J33" s="44"/>
      <c r="K33" s="44"/>
    </row>
    <row r="34" spans="2:11" ht="18.75" x14ac:dyDescent="0.3">
      <c r="B34" s="27"/>
      <c r="C34" s="45" t="s">
        <v>268</v>
      </c>
      <c r="D34" s="46"/>
      <c r="F34" s="12" t="s">
        <v>92</v>
      </c>
      <c r="G34" s="42"/>
      <c r="I34" s="44"/>
      <c r="J34" s="44"/>
      <c r="K34" s="44"/>
    </row>
    <row r="35" spans="2:11" ht="18.75" x14ac:dyDescent="0.3">
      <c r="B35" s="27"/>
      <c r="C35" s="47" t="s">
        <v>69</v>
      </c>
      <c r="D35" s="48"/>
      <c r="E35" s="48"/>
      <c r="I35" s="44"/>
      <c r="J35" s="44"/>
      <c r="K35" s="44"/>
    </row>
    <row r="36" spans="2:11" ht="18.75" x14ac:dyDescent="0.3">
      <c r="B36" s="27"/>
      <c r="C36" s="1" t="s">
        <v>0</v>
      </c>
      <c r="D36" s="1" t="s">
        <v>1</v>
      </c>
      <c r="E36" s="1" t="s">
        <v>2</v>
      </c>
      <c r="F36" s="2" t="s">
        <v>3</v>
      </c>
      <c r="G36" s="2" t="s">
        <v>4</v>
      </c>
      <c r="H36" s="2" t="s">
        <v>109</v>
      </c>
      <c r="I36" s="44"/>
      <c r="J36" s="44"/>
      <c r="K36" s="44"/>
    </row>
    <row r="37" spans="2:11" ht="18.75" x14ac:dyDescent="0.3">
      <c r="B37" s="27"/>
      <c r="C37" s="3" t="s">
        <v>122</v>
      </c>
      <c r="D37" s="7" t="s">
        <v>269</v>
      </c>
      <c r="E37" s="7" t="s">
        <v>270</v>
      </c>
      <c r="F37" s="7">
        <v>550</v>
      </c>
      <c r="G37" s="7">
        <f>F37*48</f>
        <v>26400</v>
      </c>
      <c r="H37" s="7"/>
      <c r="I37" s="44"/>
      <c r="J37" s="44"/>
      <c r="K37" s="44"/>
    </row>
    <row r="38" spans="2:11" ht="18.75" x14ac:dyDescent="0.3">
      <c r="B38" s="27"/>
      <c r="C38" s="43"/>
      <c r="D38" s="44"/>
      <c r="E38" s="44"/>
      <c r="F38" s="44"/>
      <c r="G38" s="44"/>
      <c r="H38" s="44"/>
      <c r="I38" s="44"/>
      <c r="J38" s="44"/>
      <c r="K38" s="44"/>
    </row>
    <row r="39" spans="2:11" ht="18.75" x14ac:dyDescent="0.3">
      <c r="B39" s="27"/>
      <c r="C39" s="11" t="s">
        <v>141</v>
      </c>
      <c r="F39" s="12" t="s">
        <v>92</v>
      </c>
      <c r="G39" s="12"/>
      <c r="H39" s="12"/>
      <c r="I39" s="12"/>
    </row>
    <row r="40" spans="2:11" ht="18.75" x14ac:dyDescent="0.3">
      <c r="B40" s="27"/>
      <c r="C40" s="9" t="s">
        <v>69</v>
      </c>
      <c r="D40" s="9"/>
      <c r="E40" s="9"/>
      <c r="F40" s="10"/>
      <c r="G40" s="10"/>
    </row>
    <row r="41" spans="2:11" ht="18.75" x14ac:dyDescent="0.3">
      <c r="B41" s="27"/>
      <c r="C41" s="1" t="s">
        <v>0</v>
      </c>
      <c r="D41" s="1" t="s">
        <v>1</v>
      </c>
      <c r="E41" s="1" t="s">
        <v>2</v>
      </c>
      <c r="F41" s="2" t="s">
        <v>3</v>
      </c>
      <c r="G41" s="2" t="s">
        <v>4</v>
      </c>
      <c r="H41" s="2" t="s">
        <v>109</v>
      </c>
    </row>
    <row r="42" spans="2:11" ht="18.75" x14ac:dyDescent="0.3">
      <c r="B42" s="27"/>
      <c r="C42" s="3" t="s">
        <v>142</v>
      </c>
      <c r="D42" s="7" t="s">
        <v>146</v>
      </c>
      <c r="E42" s="7" t="s">
        <v>145</v>
      </c>
      <c r="F42" s="7">
        <v>1000</v>
      </c>
      <c r="G42" s="7">
        <f>F42*41</f>
        <v>41000</v>
      </c>
      <c r="H42" s="8">
        <f>G42/23</f>
        <v>1782.608695652174</v>
      </c>
    </row>
    <row r="43" spans="2:11" ht="18.75" x14ac:dyDescent="0.3">
      <c r="B43" s="27"/>
      <c r="C43" s="3" t="s">
        <v>142</v>
      </c>
      <c r="D43" s="7" t="s">
        <v>143</v>
      </c>
      <c r="E43" s="7" t="s">
        <v>144</v>
      </c>
      <c r="F43" s="7">
        <v>1000</v>
      </c>
      <c r="G43" s="7">
        <f t="shared" ref="G43" si="1">F43*41</f>
        <v>41000</v>
      </c>
      <c r="H43" s="8">
        <f t="shared" ref="H43" si="2">G43/23</f>
        <v>1782.608695652174</v>
      </c>
    </row>
    <row r="44" spans="2:11" ht="18.75" x14ac:dyDescent="0.3">
      <c r="B44" s="27"/>
      <c r="C44" s="3" t="s">
        <v>142</v>
      </c>
      <c r="D44" s="7" t="s">
        <v>234</v>
      </c>
      <c r="E44" s="7" t="s">
        <v>153</v>
      </c>
      <c r="F44" s="7">
        <v>1000</v>
      </c>
      <c r="G44" s="7">
        <f t="shared" ref="G44" si="3">F44*41</f>
        <v>41000</v>
      </c>
      <c r="H44" s="8">
        <f t="shared" ref="H44" si="4">G44/23</f>
        <v>1782.608695652174</v>
      </c>
    </row>
    <row r="45" spans="2:11" ht="18.75" x14ac:dyDescent="0.3">
      <c r="B45" s="27"/>
      <c r="C45" s="29" t="s">
        <v>147</v>
      </c>
      <c r="D45" s="7" t="s">
        <v>152</v>
      </c>
      <c r="E45" s="7" t="s">
        <v>144</v>
      </c>
      <c r="F45" s="7">
        <v>1000</v>
      </c>
      <c r="G45" s="7">
        <f t="shared" ref="G45" si="5">F45*64</f>
        <v>64000</v>
      </c>
      <c r="H45" s="8">
        <f t="shared" ref="H45" si="6">G45/29</f>
        <v>2206.8965517241381</v>
      </c>
    </row>
    <row r="46" spans="2:11" ht="18.75" x14ac:dyDescent="0.3">
      <c r="B46" s="27"/>
      <c r="C46" s="3" t="s">
        <v>147</v>
      </c>
      <c r="D46" s="7" t="s">
        <v>148</v>
      </c>
      <c r="E46" s="7" t="s">
        <v>153</v>
      </c>
      <c r="F46" s="7">
        <v>1000</v>
      </c>
      <c r="G46" s="7">
        <f t="shared" ref="G46:G48" si="7">F46*64</f>
        <v>64000</v>
      </c>
      <c r="H46" s="8">
        <f t="shared" ref="H46:H48" si="8">G46/29</f>
        <v>2206.8965517241381</v>
      </c>
    </row>
    <row r="47" spans="2:11" ht="18.75" x14ac:dyDescent="0.3">
      <c r="B47" s="27"/>
      <c r="C47" s="3" t="s">
        <v>147</v>
      </c>
      <c r="D47" s="7" t="s">
        <v>149</v>
      </c>
      <c r="E47" s="7" t="s">
        <v>150</v>
      </c>
      <c r="F47" s="7">
        <v>1000</v>
      </c>
      <c r="G47" s="7">
        <f t="shared" si="7"/>
        <v>64000</v>
      </c>
      <c r="H47" s="8">
        <f t="shared" si="8"/>
        <v>2206.8965517241381</v>
      </c>
    </row>
    <row r="48" spans="2:11" ht="18.75" x14ac:dyDescent="0.3">
      <c r="B48" s="18"/>
      <c r="C48" s="3" t="s">
        <v>147</v>
      </c>
      <c r="D48" s="7" t="s">
        <v>238</v>
      </c>
      <c r="E48" s="7" t="s">
        <v>145</v>
      </c>
      <c r="F48" s="7">
        <v>1000</v>
      </c>
      <c r="G48" s="7">
        <f t="shared" si="7"/>
        <v>64000</v>
      </c>
      <c r="H48" s="8">
        <f t="shared" si="8"/>
        <v>2206.8965517241381</v>
      </c>
    </row>
    <row r="49" spans="2:10" x14ac:dyDescent="0.25">
      <c r="B49" s="19"/>
      <c r="C49" s="3" t="s">
        <v>147</v>
      </c>
      <c r="D49" s="7" t="s">
        <v>151</v>
      </c>
      <c r="E49" s="7" t="s">
        <v>97</v>
      </c>
      <c r="F49" s="7">
        <v>1000</v>
      </c>
      <c r="G49" s="7">
        <f t="shared" ref="G49" si="9">F49*64</f>
        <v>64000</v>
      </c>
      <c r="H49" s="8">
        <f t="shared" ref="H49" si="10">G49/29</f>
        <v>2206.8965517241381</v>
      </c>
    </row>
    <row r="50" spans="2:10" x14ac:dyDescent="0.25">
      <c r="B50" s="19"/>
      <c r="C50" s="13"/>
      <c r="F50" s="41"/>
      <c r="G50" s="41"/>
    </row>
    <row r="51" spans="2:10" ht="18.75" x14ac:dyDescent="0.3">
      <c r="B51" s="19"/>
      <c r="C51" s="11" t="s">
        <v>251</v>
      </c>
      <c r="F51" s="12" t="s">
        <v>92</v>
      </c>
      <c r="G51" s="41"/>
    </row>
    <row r="52" spans="2:10" x14ac:dyDescent="0.25">
      <c r="B52" s="19"/>
      <c r="C52" s="9" t="s">
        <v>69</v>
      </c>
      <c r="D52" s="9"/>
      <c r="E52" s="9"/>
      <c r="F52" s="10"/>
      <c r="G52" s="10"/>
    </row>
    <row r="53" spans="2:10" ht="15.75" x14ac:dyDescent="0.3">
      <c r="B53" s="19"/>
      <c r="C53" s="1" t="s">
        <v>0</v>
      </c>
      <c r="D53" s="1" t="s">
        <v>1</v>
      </c>
      <c r="E53" s="1" t="s">
        <v>2</v>
      </c>
      <c r="F53" s="2" t="s">
        <v>3</v>
      </c>
      <c r="G53" s="2" t="s">
        <v>4</v>
      </c>
      <c r="H53" s="2" t="s">
        <v>109</v>
      </c>
    </row>
    <row r="54" spans="2:10" x14ac:dyDescent="0.25">
      <c r="B54" s="19"/>
      <c r="C54" s="3" t="s">
        <v>264</v>
      </c>
      <c r="D54" s="7" t="s">
        <v>252</v>
      </c>
      <c r="E54" s="7" t="s">
        <v>253</v>
      </c>
      <c r="F54" s="7">
        <v>300</v>
      </c>
      <c r="G54" s="7">
        <f>F54*48</f>
        <v>14400</v>
      </c>
      <c r="H54" s="8">
        <f>G54/29</f>
        <v>496.55172413793105</v>
      </c>
    </row>
    <row r="55" spans="2:10" x14ac:dyDescent="0.25">
      <c r="B55" s="19"/>
      <c r="C55" s="3" t="s">
        <v>264</v>
      </c>
      <c r="D55" s="7" t="s">
        <v>254</v>
      </c>
      <c r="E55" s="7" t="s">
        <v>255</v>
      </c>
      <c r="F55" s="7">
        <v>200</v>
      </c>
      <c r="G55" s="7">
        <f t="shared" ref="G55:G59" si="11">F55*48</f>
        <v>9600</v>
      </c>
      <c r="H55" s="8">
        <f t="shared" ref="H55:H59" si="12">G55/29</f>
        <v>331.0344827586207</v>
      </c>
    </row>
    <row r="56" spans="2:10" x14ac:dyDescent="0.25">
      <c r="B56" s="19"/>
      <c r="C56" s="3" t="s">
        <v>264</v>
      </c>
      <c r="D56" s="7" t="s">
        <v>256</v>
      </c>
      <c r="E56" s="7" t="s">
        <v>257</v>
      </c>
      <c r="F56" s="7">
        <v>800</v>
      </c>
      <c r="G56" s="7">
        <f t="shared" si="11"/>
        <v>38400</v>
      </c>
      <c r="H56" s="8">
        <f t="shared" si="12"/>
        <v>1324.1379310344828</v>
      </c>
    </row>
    <row r="57" spans="2:10" x14ac:dyDescent="0.25">
      <c r="B57" s="19"/>
      <c r="C57" s="3" t="s">
        <v>264</v>
      </c>
      <c r="D57" s="7" t="s">
        <v>258</v>
      </c>
      <c r="E57" s="7" t="s">
        <v>259</v>
      </c>
      <c r="F57" s="7">
        <v>1000</v>
      </c>
      <c r="G57" s="7">
        <f t="shared" si="11"/>
        <v>48000</v>
      </c>
      <c r="H57" s="8">
        <f t="shared" si="12"/>
        <v>1655.1724137931035</v>
      </c>
    </row>
    <row r="58" spans="2:10" x14ac:dyDescent="0.25">
      <c r="B58" s="19"/>
      <c r="C58" s="3" t="s">
        <v>264</v>
      </c>
      <c r="D58" s="7" t="s">
        <v>260</v>
      </c>
      <c r="E58" s="7" t="s">
        <v>261</v>
      </c>
      <c r="F58" s="7">
        <v>700</v>
      </c>
      <c r="G58" s="7">
        <f t="shared" si="11"/>
        <v>33600</v>
      </c>
      <c r="H58" s="8">
        <f t="shared" si="12"/>
        <v>1158.6206896551723</v>
      </c>
    </row>
    <row r="59" spans="2:10" x14ac:dyDescent="0.25">
      <c r="B59" s="19"/>
      <c r="C59" s="3" t="s">
        <v>264</v>
      </c>
      <c r="D59" s="7" t="s">
        <v>262</v>
      </c>
      <c r="E59" s="7" t="s">
        <v>263</v>
      </c>
      <c r="F59" s="7">
        <v>1000</v>
      </c>
      <c r="G59" s="7">
        <f t="shared" si="11"/>
        <v>48000</v>
      </c>
      <c r="H59" s="8">
        <f t="shared" si="12"/>
        <v>1655.1724137931035</v>
      </c>
    </row>
    <row r="60" spans="2:10" x14ac:dyDescent="0.25">
      <c r="B60" s="19"/>
      <c r="C60" s="43"/>
      <c r="D60" s="44"/>
      <c r="E60" s="44"/>
      <c r="F60" s="41"/>
      <c r="G60" s="41"/>
      <c r="H60" s="49"/>
    </row>
    <row r="61" spans="2:10" x14ac:dyDescent="0.25">
      <c r="B61" s="19"/>
      <c r="C61" s="13"/>
      <c r="F61" s="41"/>
      <c r="G61" s="41"/>
    </row>
    <row r="62" spans="2:10" ht="18.75" x14ac:dyDescent="0.3">
      <c r="B62" s="19"/>
      <c r="C62" s="11" t="s">
        <v>25</v>
      </c>
      <c r="F62" s="42" t="s">
        <v>21</v>
      </c>
      <c r="G62" s="42"/>
    </row>
    <row r="63" spans="2:10" x14ac:dyDescent="0.25">
      <c r="B63" s="19"/>
      <c r="C63" s="9" t="s">
        <v>69</v>
      </c>
      <c r="D63" s="9"/>
      <c r="E63" s="9"/>
      <c r="F63" s="10"/>
      <c r="G63" s="10"/>
    </row>
    <row r="64" spans="2:10" ht="15.75" x14ac:dyDescent="0.3">
      <c r="B64" s="19"/>
      <c r="C64" s="1" t="s">
        <v>0</v>
      </c>
      <c r="D64" s="1" t="s">
        <v>1</v>
      </c>
      <c r="E64" s="1" t="s">
        <v>2</v>
      </c>
      <c r="F64" s="2" t="s">
        <v>3</v>
      </c>
      <c r="G64" s="2" t="s">
        <v>4</v>
      </c>
      <c r="H64" s="2" t="s">
        <v>67</v>
      </c>
      <c r="I64" s="23"/>
      <c r="J64" s="23"/>
    </row>
    <row r="65" spans="2:8" x14ac:dyDescent="0.25">
      <c r="B65" s="19"/>
      <c r="C65" s="3" t="s">
        <v>45</v>
      </c>
      <c r="D65" s="7" t="s">
        <v>26</v>
      </c>
      <c r="E65" s="7" t="s">
        <v>43</v>
      </c>
      <c r="F65" s="7">
        <f>G65/58</f>
        <v>0</v>
      </c>
      <c r="G65" s="8">
        <v>0</v>
      </c>
      <c r="H65" s="7">
        <f>G65/30</f>
        <v>0</v>
      </c>
    </row>
    <row r="66" spans="2:8" x14ac:dyDescent="0.25">
      <c r="B66" s="19"/>
      <c r="C66" s="3" t="s">
        <v>45</v>
      </c>
      <c r="D66" s="7" t="s">
        <v>27</v>
      </c>
      <c r="E66" s="7" t="s">
        <v>44</v>
      </c>
      <c r="F66" s="7">
        <f t="shared" ref="F66:F72" si="13">G66/58</f>
        <v>184.65517241379311</v>
      </c>
      <c r="G66" s="8">
        <v>10710</v>
      </c>
      <c r="H66" s="7">
        <f t="shared" ref="H66:H72" si="14">G66/30</f>
        <v>357</v>
      </c>
    </row>
    <row r="67" spans="2:8" x14ac:dyDescent="0.25">
      <c r="B67" s="19"/>
      <c r="C67" s="3" t="s">
        <v>45</v>
      </c>
      <c r="D67" s="7" t="s">
        <v>28</v>
      </c>
      <c r="E67" s="7" t="s">
        <v>46</v>
      </c>
      <c r="F67" s="7">
        <f t="shared" si="13"/>
        <v>195</v>
      </c>
      <c r="G67" s="8">
        <v>11310</v>
      </c>
      <c r="H67" s="7">
        <f t="shared" si="14"/>
        <v>377</v>
      </c>
    </row>
    <row r="68" spans="2:8" x14ac:dyDescent="0.25">
      <c r="B68" s="19"/>
      <c r="C68" s="3" t="s">
        <v>45</v>
      </c>
      <c r="D68" s="7" t="s">
        <v>29</v>
      </c>
      <c r="E68" s="7" t="s">
        <v>47</v>
      </c>
      <c r="F68" s="7">
        <f t="shared" si="13"/>
        <v>0.51724137931034486</v>
      </c>
      <c r="G68" s="8">
        <v>30</v>
      </c>
      <c r="H68" s="7">
        <f t="shared" si="14"/>
        <v>1</v>
      </c>
    </row>
    <row r="69" spans="2:8" x14ac:dyDescent="0.25">
      <c r="B69" s="19"/>
      <c r="C69" s="3" t="s">
        <v>45</v>
      </c>
      <c r="D69" s="7" t="s">
        <v>30</v>
      </c>
      <c r="E69" s="7" t="s">
        <v>53</v>
      </c>
      <c r="F69" s="7">
        <f t="shared" si="13"/>
        <v>118.44827586206897</v>
      </c>
      <c r="G69" s="8">
        <v>6870</v>
      </c>
      <c r="H69" s="7">
        <f t="shared" si="14"/>
        <v>229</v>
      </c>
    </row>
    <row r="70" spans="2:8" x14ac:dyDescent="0.25">
      <c r="B70" s="19"/>
      <c r="C70" s="3" t="s">
        <v>45</v>
      </c>
      <c r="D70" s="7" t="s">
        <v>31</v>
      </c>
      <c r="E70" s="7" t="s">
        <v>52</v>
      </c>
      <c r="F70" s="7">
        <f t="shared" si="13"/>
        <v>31.03448275862069</v>
      </c>
      <c r="G70" s="8">
        <v>1800</v>
      </c>
      <c r="H70" s="7">
        <f t="shared" si="14"/>
        <v>60</v>
      </c>
    </row>
    <row r="71" spans="2:8" x14ac:dyDescent="0.25">
      <c r="B71" s="19"/>
      <c r="C71" s="3" t="s">
        <v>45</v>
      </c>
      <c r="D71" s="7" t="s">
        <v>32</v>
      </c>
      <c r="E71" s="7" t="s">
        <v>48</v>
      </c>
      <c r="F71" s="7">
        <f t="shared" si="13"/>
        <v>127.75862068965517</v>
      </c>
      <c r="G71" s="8">
        <v>7410</v>
      </c>
      <c r="H71" s="7">
        <f t="shared" si="14"/>
        <v>247</v>
      </c>
    </row>
    <row r="72" spans="2:8" x14ac:dyDescent="0.25">
      <c r="B72" s="19"/>
      <c r="C72" s="3" t="s">
        <v>45</v>
      </c>
      <c r="D72" s="7" t="s">
        <v>33</v>
      </c>
      <c r="E72" s="7" t="s">
        <v>54</v>
      </c>
      <c r="F72" s="7">
        <f t="shared" si="13"/>
        <v>4.1379310344827589</v>
      </c>
      <c r="G72" s="8">
        <v>240</v>
      </c>
      <c r="H72" s="7">
        <f t="shared" si="14"/>
        <v>8</v>
      </c>
    </row>
    <row r="73" spans="2:8" x14ac:dyDescent="0.25">
      <c r="B73" s="19"/>
      <c r="C73" s="7" t="s">
        <v>49</v>
      </c>
      <c r="D73" s="7" t="s">
        <v>34</v>
      </c>
      <c r="E73" s="7" t="s">
        <v>51</v>
      </c>
      <c r="F73" s="7"/>
      <c r="G73" s="8">
        <v>568</v>
      </c>
      <c r="H73" s="7"/>
    </row>
    <row r="74" spans="2:8" x14ac:dyDescent="0.25">
      <c r="B74" s="19"/>
      <c r="C74" s="7" t="s">
        <v>49</v>
      </c>
      <c r="D74" s="7" t="s">
        <v>35</v>
      </c>
      <c r="E74" s="7" t="s">
        <v>50</v>
      </c>
      <c r="F74" s="7"/>
      <c r="G74" s="8">
        <v>3280</v>
      </c>
      <c r="H74" s="7"/>
    </row>
    <row r="75" spans="2:8" x14ac:dyDescent="0.25">
      <c r="B75" s="19"/>
      <c r="C75" s="7" t="s">
        <v>49</v>
      </c>
      <c r="D75" s="7" t="s">
        <v>36</v>
      </c>
      <c r="E75" s="7" t="s">
        <v>50</v>
      </c>
      <c r="F75" s="7"/>
      <c r="G75" s="8">
        <v>883</v>
      </c>
      <c r="H75" s="7"/>
    </row>
    <row r="76" spans="2:8" x14ac:dyDescent="0.25">
      <c r="B76" s="19"/>
      <c r="C76" s="7" t="s">
        <v>49</v>
      </c>
      <c r="D76" s="7" t="s">
        <v>37</v>
      </c>
      <c r="E76" s="7" t="s">
        <v>50</v>
      </c>
      <c r="F76" s="7"/>
      <c r="G76" s="8">
        <v>16</v>
      </c>
      <c r="H76" s="7"/>
    </row>
    <row r="77" spans="2:8" x14ac:dyDescent="0.25">
      <c r="B77" s="19"/>
      <c r="C77" s="7" t="s">
        <v>49</v>
      </c>
      <c r="D77" s="7" t="s">
        <v>38</v>
      </c>
      <c r="E77" s="7" t="s">
        <v>50</v>
      </c>
      <c r="F77" s="7"/>
      <c r="G77" s="8">
        <v>220</v>
      </c>
      <c r="H77" s="7"/>
    </row>
    <row r="78" spans="2:8" x14ac:dyDescent="0.25">
      <c r="B78" s="19"/>
      <c r="C78" s="7" t="s">
        <v>49</v>
      </c>
      <c r="D78" s="7" t="s">
        <v>39</v>
      </c>
      <c r="E78" s="7" t="s">
        <v>50</v>
      </c>
      <c r="F78" s="7"/>
      <c r="G78" s="8">
        <v>1813</v>
      </c>
      <c r="H78" s="7"/>
    </row>
    <row r="79" spans="2:8" x14ac:dyDescent="0.25">
      <c r="B79" s="19"/>
      <c r="C79" s="7" t="s">
        <v>49</v>
      </c>
      <c r="D79" s="7" t="s">
        <v>40</v>
      </c>
      <c r="E79" s="7" t="s">
        <v>50</v>
      </c>
      <c r="F79" s="7"/>
      <c r="G79" s="8">
        <v>1262</v>
      </c>
      <c r="H79" s="7"/>
    </row>
    <row r="80" spans="2:8" x14ac:dyDescent="0.25">
      <c r="B80" s="19"/>
      <c r="C80" s="7" t="s">
        <v>49</v>
      </c>
      <c r="D80" s="7" t="s">
        <v>41</v>
      </c>
      <c r="E80" s="7" t="s">
        <v>50</v>
      </c>
      <c r="F80" s="7"/>
      <c r="G80" s="8">
        <v>1179</v>
      </c>
      <c r="H80" s="7"/>
    </row>
    <row r="81" spans="2:8" x14ac:dyDescent="0.25">
      <c r="B81" s="19"/>
      <c r="C81" s="7" t="s">
        <v>49</v>
      </c>
      <c r="D81" s="7" t="s">
        <v>42</v>
      </c>
      <c r="E81" s="7" t="s">
        <v>50</v>
      </c>
      <c r="F81" s="7"/>
      <c r="G81" s="8">
        <v>599</v>
      </c>
      <c r="H81" s="7"/>
    </row>
    <row r="82" spans="2:8" x14ac:dyDescent="0.25">
      <c r="B82" s="19"/>
    </row>
  </sheetData>
  <phoneticPr fontId="10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3EC673-AD22-4E69-B6DD-A17D25E925C2}">
  <dimension ref="B5:J24"/>
  <sheetViews>
    <sheetView workbookViewId="0">
      <selection activeCell="B5" sqref="B5"/>
    </sheetView>
  </sheetViews>
  <sheetFormatPr defaultRowHeight="15" x14ac:dyDescent="0.25"/>
  <cols>
    <col min="2" max="2" width="14.28515625" bestFit="1" customWidth="1"/>
    <col min="3" max="3" width="42.28515625" bestFit="1" customWidth="1"/>
    <col min="4" max="4" width="9.85546875" bestFit="1" customWidth="1"/>
    <col min="5" max="5" width="18.85546875" bestFit="1" customWidth="1"/>
  </cols>
  <sheetData>
    <row r="5" spans="2:10" ht="18.75" x14ac:dyDescent="0.3">
      <c r="B5" s="18">
        <v>46042</v>
      </c>
    </row>
    <row r="6" spans="2:10" ht="18.75" x14ac:dyDescent="0.3">
      <c r="C6" s="12"/>
    </row>
    <row r="7" spans="2:10" ht="18.75" x14ac:dyDescent="0.3">
      <c r="C7" s="11" t="s">
        <v>70</v>
      </c>
      <c r="F7" s="50" t="s">
        <v>21</v>
      </c>
      <c r="G7" s="50"/>
    </row>
    <row r="8" spans="2:10" x14ac:dyDescent="0.25">
      <c r="C8" s="9" t="s">
        <v>69</v>
      </c>
      <c r="D8" s="9"/>
      <c r="E8" s="9"/>
      <c r="F8" s="9"/>
      <c r="G8" s="9"/>
      <c r="I8" s="24"/>
      <c r="J8" s="24"/>
    </row>
    <row r="9" spans="2:10" ht="15.75" x14ac:dyDescent="0.3">
      <c r="B9" s="19"/>
      <c r="C9" s="1" t="s">
        <v>0</v>
      </c>
      <c r="D9" s="1" t="s">
        <v>71</v>
      </c>
      <c r="E9" s="1" t="s">
        <v>72</v>
      </c>
      <c r="F9" s="2" t="s">
        <v>3</v>
      </c>
      <c r="G9" s="2" t="s">
        <v>4</v>
      </c>
      <c r="H9" s="2" t="s">
        <v>96</v>
      </c>
      <c r="I9" s="2"/>
      <c r="J9" s="2"/>
    </row>
    <row r="10" spans="2:10" x14ac:dyDescent="0.25">
      <c r="B10" s="19"/>
      <c r="C10" s="7" t="s">
        <v>74</v>
      </c>
      <c r="D10" s="7" t="s">
        <v>73</v>
      </c>
      <c r="E10" s="7" t="s">
        <v>75</v>
      </c>
      <c r="F10" s="7">
        <f>G10/64</f>
        <v>117.140625</v>
      </c>
      <c r="G10" s="7">
        <v>7497</v>
      </c>
      <c r="H10" s="7">
        <f>G10/63</f>
        <v>119</v>
      </c>
      <c r="I10" s="7"/>
      <c r="J10" s="7"/>
    </row>
    <row r="11" spans="2:10" x14ac:dyDescent="0.25">
      <c r="B11" s="19"/>
      <c r="C11" s="7" t="s">
        <v>74</v>
      </c>
      <c r="D11" s="7" t="s">
        <v>76</v>
      </c>
      <c r="E11" s="7" t="s">
        <v>77</v>
      </c>
      <c r="F11" s="7">
        <f>G11/64</f>
        <v>0</v>
      </c>
      <c r="G11" s="7">
        <v>0</v>
      </c>
      <c r="H11" s="7">
        <f>G11/63</f>
        <v>0</v>
      </c>
      <c r="I11" s="7"/>
      <c r="J11" s="7"/>
    </row>
    <row r="12" spans="2:10" x14ac:dyDescent="0.25">
      <c r="B12" s="19"/>
      <c r="C12" s="7" t="s">
        <v>122</v>
      </c>
      <c r="D12" s="7" t="s">
        <v>101</v>
      </c>
      <c r="E12" s="7" t="s">
        <v>102</v>
      </c>
      <c r="F12" s="7">
        <v>64</v>
      </c>
      <c r="G12" s="7">
        <v>3072</v>
      </c>
      <c r="H12" s="7">
        <v>64</v>
      </c>
      <c r="I12" s="7"/>
      <c r="J12" s="7"/>
    </row>
    <row r="13" spans="2:10" x14ac:dyDescent="0.25">
      <c r="B13" s="19"/>
      <c r="C13" s="7" t="s">
        <v>74</v>
      </c>
      <c r="D13" s="7" t="s">
        <v>227</v>
      </c>
      <c r="E13" s="7" t="s">
        <v>239</v>
      </c>
      <c r="F13" s="7">
        <f t="shared" ref="F13" si="0">G13/64</f>
        <v>126</v>
      </c>
      <c r="G13" s="7">
        <v>8064</v>
      </c>
      <c r="H13" s="7">
        <v>128</v>
      </c>
      <c r="I13" s="7"/>
      <c r="J13" s="7"/>
    </row>
    <row r="14" spans="2:10" x14ac:dyDescent="0.25">
      <c r="B14" s="19"/>
      <c r="C14" s="7" t="s">
        <v>103</v>
      </c>
      <c r="D14" s="7" t="s">
        <v>104</v>
      </c>
      <c r="E14" s="7" t="s">
        <v>105</v>
      </c>
      <c r="F14" s="7">
        <v>0</v>
      </c>
      <c r="G14" s="7">
        <v>0</v>
      </c>
      <c r="H14" s="7">
        <v>0</v>
      </c>
      <c r="I14" s="7"/>
      <c r="J14" s="7"/>
    </row>
    <row r="15" spans="2:10" x14ac:dyDescent="0.25">
      <c r="B15" s="19"/>
      <c r="C15" s="7" t="s">
        <v>103</v>
      </c>
      <c r="D15" s="7" t="s">
        <v>235</v>
      </c>
      <c r="E15" s="7" t="s">
        <v>229</v>
      </c>
      <c r="F15" s="7">
        <v>0</v>
      </c>
      <c r="G15" s="7">
        <v>0</v>
      </c>
      <c r="H15" s="7">
        <v>0</v>
      </c>
      <c r="I15" s="7"/>
      <c r="J15" s="7"/>
    </row>
    <row r="16" spans="2:10" x14ac:dyDescent="0.25">
      <c r="B16" s="19"/>
      <c r="C16" s="7" t="s">
        <v>93</v>
      </c>
      <c r="D16" s="7" t="s">
        <v>94</v>
      </c>
      <c r="E16" s="7" t="s">
        <v>95</v>
      </c>
      <c r="F16" s="7">
        <f>G16/48</f>
        <v>0</v>
      </c>
      <c r="G16" s="7">
        <v>0</v>
      </c>
      <c r="H16" s="7">
        <f>G16/38</f>
        <v>0</v>
      </c>
      <c r="I16" s="7"/>
      <c r="J16" s="7"/>
    </row>
    <row r="17" spans="2:10" x14ac:dyDescent="0.25">
      <c r="B17" s="19"/>
      <c r="C17" s="7" t="s">
        <v>93</v>
      </c>
      <c r="D17" s="7" t="s">
        <v>98</v>
      </c>
      <c r="E17" s="7" t="s">
        <v>97</v>
      </c>
      <c r="F17" s="21">
        <v>0</v>
      </c>
      <c r="G17" s="21">
        <v>0</v>
      </c>
      <c r="H17" s="21">
        <v>0</v>
      </c>
      <c r="I17" s="21"/>
      <c r="J17" s="21"/>
    </row>
    <row r="18" spans="2:10" x14ac:dyDescent="0.25">
      <c r="C18" s="7" t="s">
        <v>93</v>
      </c>
      <c r="D18" s="7" t="s">
        <v>228</v>
      </c>
      <c r="E18" s="7" t="s">
        <v>229</v>
      </c>
      <c r="F18" s="7">
        <f>G18/48</f>
        <v>50</v>
      </c>
      <c r="G18" s="7">
        <v>2400</v>
      </c>
      <c r="H18" s="7">
        <v>60</v>
      </c>
      <c r="I18" s="7"/>
      <c r="J18" s="7"/>
    </row>
    <row r="19" spans="2:10" x14ac:dyDescent="0.25">
      <c r="C19" s="33" t="s">
        <v>240</v>
      </c>
    </row>
    <row r="20" spans="2:10" x14ac:dyDescent="0.25">
      <c r="C20" s="7" t="s">
        <v>241</v>
      </c>
      <c r="D20" s="7" t="s">
        <v>242</v>
      </c>
      <c r="E20" s="7"/>
      <c r="F20" s="7">
        <f>G20/40</f>
        <v>32</v>
      </c>
      <c r="G20" s="7">
        <v>1280</v>
      </c>
      <c r="H20" s="7">
        <f>G20/20</f>
        <v>64</v>
      </c>
      <c r="I20" s="7"/>
      <c r="J20" s="7"/>
    </row>
    <row r="21" spans="2:10" x14ac:dyDescent="0.25">
      <c r="C21" s="7" t="s">
        <v>241</v>
      </c>
      <c r="D21" s="7" t="s">
        <v>243</v>
      </c>
      <c r="E21" s="7"/>
      <c r="F21" s="7">
        <f t="shared" ref="F21:F24" si="1">G21/40</f>
        <v>32</v>
      </c>
      <c r="G21" s="7">
        <v>1280</v>
      </c>
      <c r="H21" s="7">
        <f t="shared" ref="H21:H24" si="2">G21/20</f>
        <v>64</v>
      </c>
      <c r="I21" s="7"/>
      <c r="J21" s="7"/>
    </row>
    <row r="22" spans="2:10" x14ac:dyDescent="0.25">
      <c r="C22" s="7" t="s">
        <v>241</v>
      </c>
      <c r="D22" s="7" t="s">
        <v>244</v>
      </c>
      <c r="E22" s="7"/>
      <c r="F22" s="7">
        <f t="shared" si="1"/>
        <v>32</v>
      </c>
      <c r="G22" s="7">
        <v>1280</v>
      </c>
      <c r="H22" s="7">
        <f t="shared" si="2"/>
        <v>64</v>
      </c>
      <c r="I22" s="7"/>
      <c r="J22" s="7"/>
    </row>
    <row r="23" spans="2:10" x14ac:dyDescent="0.25">
      <c r="C23" s="7" t="s">
        <v>241</v>
      </c>
      <c r="D23" s="7" t="s">
        <v>245</v>
      </c>
      <c r="E23" s="7"/>
      <c r="F23" s="7">
        <f t="shared" si="1"/>
        <v>32</v>
      </c>
      <c r="G23" s="7">
        <v>1280</v>
      </c>
      <c r="H23" s="7">
        <f t="shared" si="2"/>
        <v>64</v>
      </c>
      <c r="I23" s="7"/>
      <c r="J23" s="7"/>
    </row>
    <row r="24" spans="2:10" x14ac:dyDescent="0.25">
      <c r="C24" s="7" t="s">
        <v>241</v>
      </c>
      <c r="D24" s="7" t="s">
        <v>246</v>
      </c>
      <c r="E24" s="7"/>
      <c r="F24" s="7">
        <f t="shared" si="1"/>
        <v>32</v>
      </c>
      <c r="G24" s="7">
        <v>1280</v>
      </c>
      <c r="H24" s="7">
        <f t="shared" si="2"/>
        <v>64</v>
      </c>
      <c r="I24" s="7"/>
      <c r="J24" s="7"/>
    </row>
  </sheetData>
  <mergeCells count="1">
    <mergeCell ref="F7:G7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27010D-4746-41C9-8D56-9A8CF9269C62}">
  <dimension ref="B5:I39"/>
  <sheetViews>
    <sheetView workbookViewId="0">
      <selection activeCell="B5" sqref="B5"/>
    </sheetView>
  </sheetViews>
  <sheetFormatPr defaultRowHeight="15" x14ac:dyDescent="0.25"/>
  <cols>
    <col min="2" max="2" width="14.28515625" bestFit="1" customWidth="1"/>
    <col min="4" max="4" width="37.140625" bestFit="1" customWidth="1"/>
    <col min="5" max="5" width="15" bestFit="1" customWidth="1"/>
    <col min="6" max="6" width="35.140625" bestFit="1" customWidth="1"/>
  </cols>
  <sheetData>
    <row r="5" spans="2:9" ht="18.75" x14ac:dyDescent="0.3">
      <c r="B5" s="18">
        <v>46042</v>
      </c>
    </row>
    <row r="7" spans="2:9" ht="21" x14ac:dyDescent="0.35">
      <c r="C7" s="19"/>
      <c r="D7" s="11" t="s">
        <v>55</v>
      </c>
      <c r="G7" s="51" t="s">
        <v>21</v>
      </c>
      <c r="H7" s="51"/>
    </row>
    <row r="8" spans="2:9" x14ac:dyDescent="0.25">
      <c r="C8" s="19"/>
      <c r="D8" s="9" t="s">
        <v>68</v>
      </c>
      <c r="E8" s="9"/>
      <c r="F8" s="9"/>
      <c r="G8" s="10"/>
      <c r="H8" s="10"/>
    </row>
    <row r="9" spans="2:9" ht="15.75" x14ac:dyDescent="0.3">
      <c r="C9" s="19"/>
      <c r="D9" s="1" t="s">
        <v>0</v>
      </c>
      <c r="E9" s="1" t="s">
        <v>1</v>
      </c>
      <c r="F9" s="1" t="s">
        <v>2</v>
      </c>
      <c r="G9" s="2" t="s">
        <v>3</v>
      </c>
      <c r="H9" s="2" t="s">
        <v>4</v>
      </c>
      <c r="I9" s="2" t="s">
        <v>64</v>
      </c>
    </row>
    <row r="10" spans="2:9" x14ac:dyDescent="0.25">
      <c r="C10" s="19"/>
      <c r="D10" s="3" t="s">
        <v>60</v>
      </c>
      <c r="E10" s="7" t="s">
        <v>88</v>
      </c>
      <c r="F10" s="7" t="s">
        <v>62</v>
      </c>
      <c r="G10" s="7">
        <f>H10/66</f>
        <v>125</v>
      </c>
      <c r="H10" s="7">
        <v>8250</v>
      </c>
      <c r="I10" s="7">
        <f t="shared" ref="I10:I11" si="0">H10/750</f>
        <v>11</v>
      </c>
    </row>
    <row r="11" spans="2:9" x14ac:dyDescent="0.25">
      <c r="C11" s="19"/>
      <c r="D11" s="3" t="s">
        <v>60</v>
      </c>
      <c r="E11" s="7" t="s">
        <v>89</v>
      </c>
      <c r="F11" s="7" t="s">
        <v>61</v>
      </c>
      <c r="G11" s="7">
        <f t="shared" ref="G11:G12" si="1">H11/66</f>
        <v>250</v>
      </c>
      <c r="H11" s="7">
        <v>16500</v>
      </c>
      <c r="I11" s="7">
        <f t="shared" si="0"/>
        <v>22</v>
      </c>
    </row>
    <row r="12" spans="2:9" x14ac:dyDescent="0.25">
      <c r="C12" s="19"/>
      <c r="D12" s="3" t="s">
        <v>60</v>
      </c>
      <c r="E12" s="7" t="s">
        <v>90</v>
      </c>
      <c r="F12" s="7" t="s">
        <v>267</v>
      </c>
      <c r="G12" s="7">
        <f t="shared" si="1"/>
        <v>0</v>
      </c>
      <c r="H12" s="7">
        <v>0</v>
      </c>
      <c r="I12" s="7">
        <f>H12/750</f>
        <v>0</v>
      </c>
    </row>
    <row r="13" spans="2:9" x14ac:dyDescent="0.25">
      <c r="C13" s="19"/>
      <c r="D13" s="3" t="s">
        <v>59</v>
      </c>
      <c r="E13" s="7" t="s">
        <v>91</v>
      </c>
      <c r="F13" s="7" t="s">
        <v>63</v>
      </c>
      <c r="G13" s="7">
        <f>H13/72</f>
        <v>9.3333333333333339</v>
      </c>
      <c r="H13" s="7">
        <v>672</v>
      </c>
      <c r="I13" s="7">
        <f>H13/672</f>
        <v>1</v>
      </c>
    </row>
    <row r="14" spans="2:9" x14ac:dyDescent="0.25">
      <c r="C14" s="19"/>
      <c r="D14" s="26" t="s">
        <v>59</v>
      </c>
      <c r="E14" s="7" t="s">
        <v>99</v>
      </c>
      <c r="F14" s="7" t="s">
        <v>100</v>
      </c>
      <c r="G14" s="7">
        <f>H14/72</f>
        <v>700</v>
      </c>
      <c r="H14" s="7">
        <v>50400</v>
      </c>
      <c r="I14" s="7">
        <f>H14/672</f>
        <v>75</v>
      </c>
    </row>
    <row r="15" spans="2:9" x14ac:dyDescent="0.25">
      <c r="C15" s="19"/>
      <c r="D15" s="26" t="s">
        <v>106</v>
      </c>
      <c r="E15" s="7" t="s">
        <v>107</v>
      </c>
      <c r="F15" s="7" t="s">
        <v>108</v>
      </c>
      <c r="G15" s="7">
        <f>H15/53</f>
        <v>66.79245283018868</v>
      </c>
      <c r="H15" s="7">
        <v>3540</v>
      </c>
      <c r="I15" s="7">
        <f>H15/590</f>
        <v>6</v>
      </c>
    </row>
    <row r="16" spans="2:9" x14ac:dyDescent="0.25">
      <c r="C16" s="19"/>
      <c r="D16" s="26" t="s">
        <v>60</v>
      </c>
      <c r="E16" s="7" t="s">
        <v>111</v>
      </c>
      <c r="F16" s="7" t="s">
        <v>82</v>
      </c>
      <c r="G16" s="7">
        <f>H16/66</f>
        <v>0</v>
      </c>
      <c r="H16" s="7">
        <v>0</v>
      </c>
      <c r="I16" s="7">
        <f>H16/750</f>
        <v>0</v>
      </c>
    </row>
    <row r="17" spans="3:9" x14ac:dyDescent="0.25">
      <c r="C17" s="19"/>
      <c r="D17" s="26" t="s">
        <v>106</v>
      </c>
      <c r="E17" s="7" t="s">
        <v>111</v>
      </c>
      <c r="F17" s="7" t="s">
        <v>82</v>
      </c>
      <c r="G17" s="7">
        <f>H17/53</f>
        <v>0</v>
      </c>
      <c r="H17" s="7">
        <v>0</v>
      </c>
      <c r="I17" s="7">
        <f>H17/590</f>
        <v>0</v>
      </c>
    </row>
    <row r="18" spans="3:9" x14ac:dyDescent="0.25">
      <c r="C18" s="19"/>
      <c r="D18" s="26" t="s">
        <v>121</v>
      </c>
      <c r="E18" s="7" t="s">
        <v>119</v>
      </c>
      <c r="F18" s="7" t="s">
        <v>120</v>
      </c>
      <c r="G18" s="7">
        <f>I18*48</f>
        <v>144</v>
      </c>
      <c r="H18" s="7">
        <v>2520</v>
      </c>
      <c r="I18" s="7">
        <f>H18/840</f>
        <v>3</v>
      </c>
    </row>
    <row r="19" spans="3:9" x14ac:dyDescent="0.25">
      <c r="C19" s="19"/>
      <c r="D19" s="13"/>
    </row>
    <row r="20" spans="3:9" ht="21" x14ac:dyDescent="0.35">
      <c r="C20" s="19"/>
      <c r="D20" s="11" t="s">
        <v>55</v>
      </c>
      <c r="F20" s="52" t="s">
        <v>92</v>
      </c>
      <c r="G20" s="52"/>
      <c r="H20" s="52"/>
      <c r="I20" s="52"/>
    </row>
    <row r="21" spans="3:9" x14ac:dyDescent="0.25">
      <c r="C21" s="19"/>
      <c r="D21" s="9" t="s">
        <v>68</v>
      </c>
      <c r="E21" s="9"/>
      <c r="F21" s="9"/>
      <c r="G21" s="10"/>
      <c r="H21" s="10"/>
    </row>
    <row r="22" spans="3:9" ht="15.75" x14ac:dyDescent="0.3">
      <c r="C22" s="19"/>
      <c r="D22" s="1" t="s">
        <v>0</v>
      </c>
      <c r="E22" s="1" t="s">
        <v>1</v>
      </c>
      <c r="F22" s="1" t="s">
        <v>2</v>
      </c>
      <c r="G22" s="2" t="s">
        <v>3</v>
      </c>
      <c r="H22" s="2" t="s">
        <v>4</v>
      </c>
      <c r="I22" s="2" t="s">
        <v>64</v>
      </c>
    </row>
    <row r="23" spans="3:9" ht="21.75" x14ac:dyDescent="0.25">
      <c r="C23" s="19"/>
      <c r="D23" s="53" t="s">
        <v>265</v>
      </c>
      <c r="E23" s="54"/>
      <c r="F23" s="54"/>
      <c r="G23" s="54"/>
      <c r="H23" s="54"/>
      <c r="I23" s="55"/>
    </row>
    <row r="24" spans="3:9" ht="15.75" x14ac:dyDescent="0.3">
      <c r="C24" s="19"/>
      <c r="D24" s="14"/>
      <c r="E24" s="14"/>
      <c r="G24" s="15"/>
      <c r="H24" s="15"/>
      <c r="I24" s="16"/>
    </row>
    <row r="25" spans="3:9" ht="21" x14ac:dyDescent="0.35">
      <c r="C25" s="19"/>
      <c r="D25" s="11" t="s">
        <v>56</v>
      </c>
      <c r="G25" s="51" t="s">
        <v>21</v>
      </c>
      <c r="H25" s="51"/>
    </row>
    <row r="26" spans="3:9" x14ac:dyDescent="0.25">
      <c r="C26" s="19"/>
      <c r="D26" s="9" t="s">
        <v>68</v>
      </c>
      <c r="E26" s="9"/>
      <c r="F26" s="9"/>
      <c r="G26" s="10"/>
      <c r="H26" s="10"/>
    </row>
    <row r="27" spans="3:9" ht="15.75" x14ac:dyDescent="0.3">
      <c r="C27" s="19"/>
      <c r="D27" s="1" t="s">
        <v>0</v>
      </c>
      <c r="E27" s="1" t="s">
        <v>1</v>
      </c>
      <c r="F27" s="1" t="s">
        <v>2</v>
      </c>
      <c r="G27" s="2" t="s">
        <v>3</v>
      </c>
      <c r="H27" s="2" t="s">
        <v>4</v>
      </c>
      <c r="I27" s="2" t="s">
        <v>64</v>
      </c>
    </row>
    <row r="28" spans="3:9" x14ac:dyDescent="0.25">
      <c r="C28" s="19"/>
      <c r="D28" s="3" t="s">
        <v>65</v>
      </c>
      <c r="E28" s="7" t="s">
        <v>57</v>
      </c>
      <c r="F28" s="7" t="s">
        <v>66</v>
      </c>
      <c r="G28" s="7">
        <f>H28/58</f>
        <v>186.20689655172413</v>
      </c>
      <c r="H28" s="7">
        <v>10800</v>
      </c>
      <c r="I28" s="7">
        <f>H28/540</f>
        <v>20</v>
      </c>
    </row>
    <row r="29" spans="3:9" x14ac:dyDescent="0.25">
      <c r="C29" s="19"/>
      <c r="D29" s="3" t="s">
        <v>65</v>
      </c>
      <c r="E29" s="7" t="s">
        <v>131</v>
      </c>
      <c r="F29" s="7" t="s">
        <v>137</v>
      </c>
      <c r="G29" s="7">
        <v>9.31</v>
      </c>
      <c r="H29" s="7">
        <v>540</v>
      </c>
      <c r="I29" s="7">
        <v>1</v>
      </c>
    </row>
    <row r="30" spans="3:9" x14ac:dyDescent="0.25">
      <c r="C30" s="19"/>
      <c r="D30" s="43"/>
      <c r="E30" s="44"/>
      <c r="F30" s="44"/>
      <c r="G30" s="44"/>
      <c r="H30" s="44"/>
      <c r="I30" s="44"/>
    </row>
    <row r="31" spans="3:9" ht="21" x14ac:dyDescent="0.35">
      <c r="C31" s="19"/>
      <c r="D31" s="11" t="s">
        <v>56</v>
      </c>
      <c r="F31" s="52" t="s">
        <v>92</v>
      </c>
      <c r="G31" s="52"/>
      <c r="H31" s="52"/>
      <c r="I31" s="52"/>
    </row>
    <row r="32" spans="3:9" x14ac:dyDescent="0.25">
      <c r="C32" s="19"/>
      <c r="D32" s="9" t="s">
        <v>68</v>
      </c>
      <c r="E32" s="9"/>
      <c r="F32" s="9"/>
      <c r="G32" s="10"/>
      <c r="H32" s="10"/>
    </row>
    <row r="33" spans="3:9" ht="15.75" x14ac:dyDescent="0.3">
      <c r="C33" s="19"/>
      <c r="D33" s="1" t="s">
        <v>0</v>
      </c>
      <c r="E33" s="1" t="s">
        <v>1</v>
      </c>
      <c r="F33" s="1" t="s">
        <v>2</v>
      </c>
      <c r="G33" s="2" t="s">
        <v>3</v>
      </c>
      <c r="H33" s="2" t="s">
        <v>4</v>
      </c>
      <c r="I33" s="2" t="s">
        <v>64</v>
      </c>
    </row>
    <row r="34" spans="3:9" x14ac:dyDescent="0.25">
      <c r="C34" s="19"/>
      <c r="D34" s="3" t="s">
        <v>65</v>
      </c>
      <c r="E34" s="7" t="s">
        <v>127</v>
      </c>
      <c r="F34" s="7" t="s">
        <v>133</v>
      </c>
      <c r="G34" s="7">
        <f t="shared" ref="G34" si="2">H34/58</f>
        <v>558.62068965517244</v>
      </c>
      <c r="H34" s="7">
        <v>32400</v>
      </c>
      <c r="I34" s="7">
        <f t="shared" ref="I34" si="3">H34/540</f>
        <v>60</v>
      </c>
    </row>
    <row r="35" spans="3:9" x14ac:dyDescent="0.25">
      <c r="C35" s="19"/>
      <c r="D35" s="3" t="s">
        <v>65</v>
      </c>
      <c r="E35" s="7" t="s">
        <v>128</v>
      </c>
      <c r="F35" s="7" t="s">
        <v>134</v>
      </c>
      <c r="G35" s="7">
        <f t="shared" ref="G35:G39" si="4">H35/58</f>
        <v>558.62068965517244</v>
      </c>
      <c r="H35" s="7">
        <v>32400</v>
      </c>
      <c r="I35" s="7">
        <f t="shared" ref="I35:I39" si="5">H35/540</f>
        <v>60</v>
      </c>
    </row>
    <row r="36" spans="3:9" x14ac:dyDescent="0.25">
      <c r="D36" s="3" t="s">
        <v>65</v>
      </c>
      <c r="E36" s="7" t="s">
        <v>129</v>
      </c>
      <c r="F36" s="7" t="s">
        <v>135</v>
      </c>
      <c r="G36" s="7">
        <f t="shared" ref="G36" si="6">H36/58</f>
        <v>558.62068965517244</v>
      </c>
      <c r="H36" s="7">
        <v>32400</v>
      </c>
      <c r="I36" s="7">
        <f t="shared" ref="I36" si="7">H36/540</f>
        <v>60</v>
      </c>
    </row>
    <row r="37" spans="3:9" x14ac:dyDescent="0.25">
      <c r="D37" s="3" t="s">
        <v>65</v>
      </c>
      <c r="E37" s="7" t="s">
        <v>130</v>
      </c>
      <c r="F37" s="7" t="s">
        <v>136</v>
      </c>
      <c r="G37" s="7">
        <f t="shared" si="4"/>
        <v>391.0344827586207</v>
      </c>
      <c r="H37" s="7">
        <v>22680</v>
      </c>
      <c r="I37" s="7">
        <f t="shared" si="5"/>
        <v>42</v>
      </c>
    </row>
    <row r="38" spans="3:9" x14ac:dyDescent="0.25">
      <c r="D38" s="3" t="s">
        <v>65</v>
      </c>
      <c r="E38" s="7" t="s">
        <v>131</v>
      </c>
      <c r="F38" s="7" t="s">
        <v>137</v>
      </c>
      <c r="G38" s="7">
        <f t="shared" si="4"/>
        <v>558.62068965517244</v>
      </c>
      <c r="H38" s="7">
        <v>32400</v>
      </c>
      <c r="I38" s="7">
        <f t="shared" si="5"/>
        <v>60</v>
      </c>
    </row>
    <row r="39" spans="3:9" x14ac:dyDescent="0.25">
      <c r="D39" s="3" t="s">
        <v>65</v>
      </c>
      <c r="E39" s="7" t="s">
        <v>132</v>
      </c>
      <c r="F39" s="7" t="s">
        <v>138</v>
      </c>
      <c r="G39" s="7">
        <f t="shared" si="4"/>
        <v>744.82758620689651</v>
      </c>
      <c r="H39" s="7">
        <v>43200</v>
      </c>
      <c r="I39" s="7">
        <f t="shared" si="5"/>
        <v>80</v>
      </c>
    </row>
  </sheetData>
  <mergeCells count="5">
    <mergeCell ref="G7:H7"/>
    <mergeCell ref="F20:I20"/>
    <mergeCell ref="G25:H25"/>
    <mergeCell ref="F31:I31"/>
    <mergeCell ref="D23:I23"/>
  </mergeCells>
  <phoneticPr fontId="10" type="noConversion"/>
  <pageMargins left="0.7" right="0.7" top="0.75" bottom="0.75" header="0.3" footer="0.3"/>
  <drawing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150F26-3968-408A-A71F-8128C94FA83C}">
  <dimension ref="B5:I31"/>
  <sheetViews>
    <sheetView workbookViewId="0">
      <selection activeCell="B5" sqref="B5"/>
    </sheetView>
  </sheetViews>
  <sheetFormatPr defaultRowHeight="15" x14ac:dyDescent="0.25"/>
  <cols>
    <col min="2" max="2" width="14.28515625" bestFit="1" customWidth="1"/>
    <col min="4" max="4" width="37.140625" bestFit="1" customWidth="1"/>
    <col min="5" max="5" width="14.42578125" bestFit="1" customWidth="1"/>
    <col min="6" max="6" width="23.7109375" bestFit="1" customWidth="1"/>
    <col min="7" max="7" width="10.5703125" bestFit="1" customWidth="1"/>
  </cols>
  <sheetData>
    <row r="5" spans="2:9" ht="18.75" x14ac:dyDescent="0.3">
      <c r="B5" s="18">
        <v>46042</v>
      </c>
    </row>
    <row r="6" spans="2:9" ht="18.75" x14ac:dyDescent="0.3">
      <c r="D6" s="11" t="s">
        <v>20</v>
      </c>
      <c r="G6" s="50" t="s">
        <v>21</v>
      </c>
      <c r="H6" s="50"/>
    </row>
    <row r="7" spans="2:9" x14ac:dyDescent="0.25">
      <c r="C7" s="19"/>
      <c r="D7" s="9" t="s">
        <v>68</v>
      </c>
      <c r="E7" s="9"/>
      <c r="F7" s="9"/>
      <c r="G7" s="10"/>
      <c r="H7" s="10"/>
    </row>
    <row r="8" spans="2:9" ht="15.75" x14ac:dyDescent="0.3">
      <c r="C8" s="19"/>
      <c r="D8" s="1" t="s">
        <v>0</v>
      </c>
      <c r="E8" s="1" t="s">
        <v>1</v>
      </c>
      <c r="F8" s="1" t="s">
        <v>2</v>
      </c>
      <c r="G8" s="2" t="s">
        <v>3</v>
      </c>
      <c r="H8" s="2" t="s">
        <v>4</v>
      </c>
      <c r="I8" s="2" t="s">
        <v>64</v>
      </c>
    </row>
    <row r="9" spans="2:9" x14ac:dyDescent="0.25">
      <c r="C9" s="19"/>
      <c r="D9" s="3" t="s">
        <v>5</v>
      </c>
      <c r="E9" s="7" t="s">
        <v>81</v>
      </c>
      <c r="F9" s="7" t="s">
        <v>22</v>
      </c>
      <c r="G9" s="7">
        <f t="shared" ref="G9:G14" si="0">H9/48</f>
        <v>0</v>
      </c>
      <c r="H9" s="7">
        <v>0</v>
      </c>
      <c r="I9" s="7">
        <f t="shared" ref="I9:I14" si="1">H9/892</f>
        <v>0</v>
      </c>
    </row>
    <row r="10" spans="2:9" x14ac:dyDescent="0.25">
      <c r="C10" s="19"/>
      <c r="D10" s="3" t="s">
        <v>5</v>
      </c>
      <c r="E10" s="7" t="s">
        <v>84</v>
      </c>
      <c r="F10" s="7" t="s">
        <v>23</v>
      </c>
      <c r="G10" s="7">
        <f t="shared" si="0"/>
        <v>1003.5</v>
      </c>
      <c r="H10" s="7">
        <v>48168</v>
      </c>
      <c r="I10" s="7">
        <f t="shared" si="1"/>
        <v>54</v>
      </c>
    </row>
    <row r="11" spans="2:9" x14ac:dyDescent="0.25">
      <c r="C11" s="19"/>
      <c r="D11" s="3" t="s">
        <v>5</v>
      </c>
      <c r="E11" s="7" t="s">
        <v>85</v>
      </c>
      <c r="F11" s="7" t="s">
        <v>24</v>
      </c>
      <c r="G11" s="7">
        <f t="shared" si="0"/>
        <v>0</v>
      </c>
      <c r="H11" s="7">
        <v>0</v>
      </c>
      <c r="I11" s="7">
        <f t="shared" si="1"/>
        <v>0</v>
      </c>
    </row>
    <row r="12" spans="2:9" x14ac:dyDescent="0.25">
      <c r="C12" s="19"/>
      <c r="D12" s="3" t="s">
        <v>5</v>
      </c>
      <c r="E12" s="7" t="s">
        <v>86</v>
      </c>
      <c r="F12" s="7" t="s">
        <v>58</v>
      </c>
      <c r="G12" s="7">
        <f t="shared" si="0"/>
        <v>130.08333333333334</v>
      </c>
      <c r="H12" s="7">
        <v>6244</v>
      </c>
      <c r="I12" s="7">
        <f t="shared" si="1"/>
        <v>7</v>
      </c>
    </row>
    <row r="13" spans="2:9" x14ac:dyDescent="0.25">
      <c r="C13" s="19"/>
      <c r="D13" s="3" t="s">
        <v>5</v>
      </c>
      <c r="E13" s="7" t="s">
        <v>87</v>
      </c>
      <c r="F13" s="7" t="s">
        <v>83</v>
      </c>
      <c r="G13" s="7">
        <f t="shared" si="0"/>
        <v>0</v>
      </c>
      <c r="H13" s="7">
        <v>0</v>
      </c>
      <c r="I13" s="7">
        <f t="shared" si="1"/>
        <v>0</v>
      </c>
    </row>
    <row r="14" spans="2:9" x14ac:dyDescent="0.25">
      <c r="C14" s="19"/>
      <c r="D14" s="3" t="s">
        <v>5</v>
      </c>
      <c r="E14" s="7" t="s">
        <v>139</v>
      </c>
      <c r="F14" s="7" t="s">
        <v>126</v>
      </c>
      <c r="G14" s="7">
        <f t="shared" si="0"/>
        <v>0</v>
      </c>
      <c r="H14" s="7">
        <v>0</v>
      </c>
      <c r="I14" s="7">
        <f t="shared" si="1"/>
        <v>0</v>
      </c>
    </row>
    <row r="15" spans="2:9" x14ac:dyDescent="0.25">
      <c r="C15" s="19"/>
      <c r="D15" s="3" t="s">
        <v>80</v>
      </c>
      <c r="E15" s="7" t="s">
        <v>125</v>
      </c>
      <c r="F15" s="7" t="s">
        <v>126</v>
      </c>
      <c r="G15" s="7">
        <f>H15/75</f>
        <v>57.2</v>
      </c>
      <c r="H15" s="7">
        <v>4290</v>
      </c>
      <c r="I15" s="7">
        <f>H15/858</f>
        <v>5</v>
      </c>
    </row>
    <row r="16" spans="2:9" x14ac:dyDescent="0.25">
      <c r="C16" s="19"/>
      <c r="D16" s="3" t="s">
        <v>78</v>
      </c>
      <c r="E16" s="7" t="s">
        <v>79</v>
      </c>
      <c r="F16" s="7" t="s">
        <v>82</v>
      </c>
      <c r="G16" s="7">
        <f>H16/40</f>
        <v>44</v>
      </c>
      <c r="H16" s="7">
        <v>1760</v>
      </c>
      <c r="I16" s="7">
        <f>H16/440</f>
        <v>4</v>
      </c>
    </row>
    <row r="17" spans="3:9" x14ac:dyDescent="0.25">
      <c r="C17" s="19"/>
      <c r="D17" s="3" t="s">
        <v>80</v>
      </c>
      <c r="E17" s="7" t="s">
        <v>123</v>
      </c>
      <c r="F17" s="7" t="s">
        <v>124</v>
      </c>
      <c r="G17" s="7">
        <f>H17/75</f>
        <v>0</v>
      </c>
      <c r="H17" s="7">
        <v>0</v>
      </c>
      <c r="I17" s="7">
        <f>H17/858</f>
        <v>0</v>
      </c>
    </row>
    <row r="18" spans="3:9" x14ac:dyDescent="0.25">
      <c r="C18" s="19"/>
      <c r="D18" s="3" t="s">
        <v>80</v>
      </c>
      <c r="E18" s="7" t="s">
        <v>247</v>
      </c>
      <c r="F18" s="7" t="s">
        <v>248</v>
      </c>
      <c r="G18" s="7">
        <v>0</v>
      </c>
      <c r="H18" s="7">
        <v>0</v>
      </c>
      <c r="I18" s="7">
        <v>0</v>
      </c>
    </row>
    <row r="19" spans="3:9" ht="15.75" x14ac:dyDescent="0.3">
      <c r="C19" s="19"/>
      <c r="D19" s="3" t="s">
        <v>5</v>
      </c>
      <c r="E19" s="30" t="s">
        <v>8</v>
      </c>
      <c r="F19" s="4" t="s">
        <v>9</v>
      </c>
      <c r="G19" s="5">
        <f>H19/48</f>
        <v>0</v>
      </c>
      <c r="H19" s="6">
        <v>0</v>
      </c>
      <c r="I19" s="6">
        <f>H19/892</f>
        <v>0</v>
      </c>
    </row>
    <row r="20" spans="3:9" ht="15.75" x14ac:dyDescent="0.3">
      <c r="C20" s="19"/>
      <c r="D20" s="3" t="s">
        <v>5</v>
      </c>
      <c r="E20" s="30" t="s">
        <v>6</v>
      </c>
      <c r="F20" s="4" t="s">
        <v>7</v>
      </c>
      <c r="G20" s="5">
        <f>H20/48</f>
        <v>1988.4166666666667</v>
      </c>
      <c r="H20" s="6">
        <v>95444</v>
      </c>
      <c r="I20" s="6">
        <f>H20/892</f>
        <v>107</v>
      </c>
    </row>
    <row r="21" spans="3:9" ht="15.75" x14ac:dyDescent="0.3">
      <c r="C21" s="19"/>
      <c r="D21" s="3" t="s">
        <v>13</v>
      </c>
      <c r="E21" s="30" t="s">
        <v>18</v>
      </c>
      <c r="F21" s="4" t="s">
        <v>9</v>
      </c>
      <c r="G21" s="5">
        <f>H21/75</f>
        <v>0</v>
      </c>
      <c r="H21" s="6">
        <v>0</v>
      </c>
      <c r="I21" s="6">
        <f>H21/858</f>
        <v>0</v>
      </c>
    </row>
    <row r="22" spans="3:9" ht="15.75" x14ac:dyDescent="0.3">
      <c r="C22" s="19"/>
      <c r="D22" s="3" t="s">
        <v>13</v>
      </c>
      <c r="E22" s="31" t="s">
        <v>15</v>
      </c>
      <c r="F22" s="4" t="s">
        <v>16</v>
      </c>
      <c r="G22" s="5">
        <f>H22/75</f>
        <v>1155.44</v>
      </c>
      <c r="H22" s="6">
        <v>86658</v>
      </c>
      <c r="I22" s="6">
        <f>H22/892</f>
        <v>97.150224215246638</v>
      </c>
    </row>
    <row r="23" spans="3:9" ht="15.75" x14ac:dyDescent="0.3">
      <c r="C23" s="19"/>
      <c r="D23" s="3" t="s">
        <v>13</v>
      </c>
      <c r="E23" s="31" t="s">
        <v>14</v>
      </c>
      <c r="F23" s="4" t="s">
        <v>11</v>
      </c>
      <c r="G23" s="5">
        <f>H23/75</f>
        <v>2265.12</v>
      </c>
      <c r="H23" s="6">
        <v>169884</v>
      </c>
      <c r="I23" s="6">
        <f>H23/858</f>
        <v>198</v>
      </c>
    </row>
    <row r="24" spans="3:9" ht="15.75" x14ac:dyDescent="0.3">
      <c r="C24" s="19"/>
      <c r="D24" s="3" t="s">
        <v>13</v>
      </c>
      <c r="E24" s="30" t="s">
        <v>17</v>
      </c>
      <c r="F24" s="4" t="s">
        <v>7</v>
      </c>
      <c r="G24" s="5">
        <f>H24/75</f>
        <v>388.96</v>
      </c>
      <c r="H24" s="6">
        <v>29172</v>
      </c>
      <c r="I24" s="6">
        <f>H24/858</f>
        <v>34</v>
      </c>
    </row>
    <row r="25" spans="3:9" ht="15.75" x14ac:dyDescent="0.3">
      <c r="C25" s="19"/>
      <c r="D25" s="3" t="s">
        <v>5</v>
      </c>
      <c r="E25" s="30" t="s">
        <v>10</v>
      </c>
      <c r="F25" s="4" t="s">
        <v>11</v>
      </c>
      <c r="G25" s="5">
        <f>H25/48</f>
        <v>0</v>
      </c>
      <c r="H25" s="6">
        <v>0</v>
      </c>
      <c r="I25" s="6">
        <f>H25/892</f>
        <v>0</v>
      </c>
    </row>
    <row r="26" spans="3:9" ht="15.75" x14ac:dyDescent="0.3">
      <c r="C26" s="19"/>
      <c r="D26" s="3" t="s">
        <v>13</v>
      </c>
      <c r="E26" s="32" t="s">
        <v>19</v>
      </c>
      <c r="F26" s="4" t="s">
        <v>12</v>
      </c>
      <c r="G26" s="5">
        <f>H26/75</f>
        <v>1899.04</v>
      </c>
      <c r="H26" s="6">
        <v>142428</v>
      </c>
      <c r="I26" s="6">
        <f>H26/858</f>
        <v>166</v>
      </c>
    </row>
    <row r="27" spans="3:9" x14ac:dyDescent="0.25">
      <c r="C27" s="19"/>
      <c r="D27" s="13"/>
    </row>
    <row r="28" spans="3:9" ht="18.75" x14ac:dyDescent="0.3">
      <c r="C28" s="19"/>
      <c r="D28" s="11" t="s">
        <v>20</v>
      </c>
      <c r="F28" s="56" t="s">
        <v>92</v>
      </c>
      <c r="G28" s="56"/>
      <c r="H28" s="56"/>
      <c r="I28" s="56"/>
    </row>
    <row r="29" spans="3:9" x14ac:dyDescent="0.25">
      <c r="D29" s="9" t="s">
        <v>68</v>
      </c>
      <c r="E29" s="9"/>
      <c r="F29" s="9"/>
      <c r="G29" s="10"/>
      <c r="H29" s="10"/>
    </row>
    <row r="30" spans="3:9" ht="15.75" x14ac:dyDescent="0.3">
      <c r="D30" s="1" t="s">
        <v>0</v>
      </c>
      <c r="E30" s="1" t="s">
        <v>1</v>
      </c>
      <c r="F30" s="1" t="s">
        <v>2</v>
      </c>
      <c r="G30" s="2" t="s">
        <v>3</v>
      </c>
      <c r="H30" s="2" t="s">
        <v>4</v>
      </c>
      <c r="I30" s="2" t="s">
        <v>64</v>
      </c>
    </row>
    <row r="31" spans="3:9" ht="21.75" x14ac:dyDescent="0.25">
      <c r="D31" s="53" t="s">
        <v>265</v>
      </c>
      <c r="E31" s="54"/>
      <c r="F31" s="54"/>
      <c r="G31" s="54"/>
      <c r="H31" s="54"/>
      <c r="I31" s="55"/>
    </row>
  </sheetData>
  <mergeCells count="3">
    <mergeCell ref="G6:H6"/>
    <mergeCell ref="F28:I28"/>
    <mergeCell ref="D31:I31"/>
  </mergeCells>
  <phoneticPr fontId="10" type="noConversion"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FDCB6F-3B63-4595-A04E-6672FB316559}">
  <dimension ref="A5:L75"/>
  <sheetViews>
    <sheetView workbookViewId="0">
      <selection activeCell="B5" sqref="B5"/>
    </sheetView>
  </sheetViews>
  <sheetFormatPr defaultRowHeight="15" x14ac:dyDescent="0.25"/>
  <cols>
    <col min="2" max="2" width="14.28515625" bestFit="1" customWidth="1"/>
    <col min="3" max="3" width="23.7109375" customWidth="1"/>
    <col min="4" max="4" width="14.42578125" bestFit="1" customWidth="1"/>
    <col min="5" max="5" width="33.140625" customWidth="1"/>
    <col min="6" max="6" width="12" bestFit="1" customWidth="1"/>
    <col min="9" max="9" width="10.7109375" customWidth="1"/>
  </cols>
  <sheetData>
    <row r="5" spans="2:12" ht="18.75" x14ac:dyDescent="0.3">
      <c r="B5" s="18">
        <v>46042</v>
      </c>
    </row>
    <row r="7" spans="2:12" ht="15.75" x14ac:dyDescent="0.25">
      <c r="C7" s="11" t="s">
        <v>164</v>
      </c>
      <c r="F7" s="57" t="s">
        <v>21</v>
      </c>
      <c r="G7" s="57"/>
    </row>
    <row r="8" spans="2:12" s="19" customFormat="1" x14ac:dyDescent="0.25">
      <c r="C8" s="19" t="s">
        <v>165</v>
      </c>
      <c r="F8" s="40"/>
      <c r="G8" s="40"/>
      <c r="I8" s="19" t="s">
        <v>237</v>
      </c>
      <c r="K8" s="19" t="s">
        <v>184</v>
      </c>
    </row>
    <row r="9" spans="2:12" s="19" customFormat="1" ht="15.75" x14ac:dyDescent="0.3">
      <c r="C9" s="38" t="s">
        <v>0</v>
      </c>
      <c r="D9" s="38" t="s">
        <v>1</v>
      </c>
      <c r="E9" s="38" t="s">
        <v>2</v>
      </c>
      <c r="F9" s="39" t="s">
        <v>3</v>
      </c>
      <c r="G9" s="39" t="s">
        <v>4</v>
      </c>
      <c r="H9" s="39" t="s">
        <v>64</v>
      </c>
      <c r="I9" s="39" t="s">
        <v>3</v>
      </c>
      <c r="J9" s="39" t="s">
        <v>4</v>
      </c>
      <c r="K9" s="39" t="s">
        <v>3</v>
      </c>
      <c r="L9" s="39" t="s">
        <v>4</v>
      </c>
    </row>
    <row r="10" spans="2:12" s="19" customFormat="1" x14ac:dyDescent="0.25">
      <c r="C10" s="34" t="s">
        <v>156</v>
      </c>
      <c r="D10" s="21" t="s">
        <v>154</v>
      </c>
      <c r="E10" s="21" t="s">
        <v>155</v>
      </c>
      <c r="F10" s="21">
        <v>7.2</v>
      </c>
      <c r="G10" s="21">
        <f>F10*10</f>
        <v>72</v>
      </c>
      <c r="H10" s="35">
        <f>F10/54.4</f>
        <v>0.13235294117647059</v>
      </c>
      <c r="I10" s="21"/>
      <c r="J10" s="21"/>
      <c r="K10" s="21"/>
      <c r="L10" s="21"/>
    </row>
    <row r="11" spans="2:12" s="19" customFormat="1" x14ac:dyDescent="0.25">
      <c r="C11" s="34" t="s">
        <v>157</v>
      </c>
      <c r="D11" s="21" t="s">
        <v>199</v>
      </c>
      <c r="E11" s="21" t="s">
        <v>155</v>
      </c>
      <c r="F11" s="21"/>
      <c r="G11" s="21">
        <v>379</v>
      </c>
      <c r="H11" s="35">
        <f>G11/204</f>
        <v>1.857843137254902</v>
      </c>
      <c r="I11" s="21"/>
      <c r="J11" s="21"/>
      <c r="K11" s="21"/>
      <c r="L11" s="21"/>
    </row>
    <row r="12" spans="2:12" s="19" customFormat="1" x14ac:dyDescent="0.25">
      <c r="C12" s="34" t="s">
        <v>158</v>
      </c>
      <c r="D12" s="21" t="s">
        <v>200</v>
      </c>
      <c r="E12" s="21" t="s">
        <v>155</v>
      </c>
      <c r="F12" s="21"/>
      <c r="G12" s="21">
        <v>109</v>
      </c>
      <c r="H12" s="35"/>
      <c r="I12" s="21"/>
      <c r="J12" s="21"/>
      <c r="K12" s="21"/>
      <c r="L12" s="21"/>
    </row>
    <row r="13" spans="2:12" s="19" customFormat="1" x14ac:dyDescent="0.25">
      <c r="C13" s="34" t="s">
        <v>189</v>
      </c>
      <c r="D13" s="21" t="s">
        <v>191</v>
      </c>
      <c r="E13" s="21" t="s">
        <v>185</v>
      </c>
      <c r="F13" s="21"/>
      <c r="G13" s="21">
        <v>198</v>
      </c>
      <c r="H13" s="35"/>
      <c r="I13" s="21"/>
      <c r="J13" s="21"/>
      <c r="K13" s="21"/>
      <c r="L13" s="21"/>
    </row>
    <row r="14" spans="2:12" s="19" customFormat="1" x14ac:dyDescent="0.25">
      <c r="C14" s="34" t="s">
        <v>190</v>
      </c>
      <c r="D14" s="21" t="s">
        <v>192</v>
      </c>
      <c r="E14" s="21" t="s">
        <v>185</v>
      </c>
      <c r="F14" s="21"/>
      <c r="G14" s="21"/>
      <c r="H14" s="35"/>
      <c r="I14" s="21"/>
      <c r="J14" s="21"/>
      <c r="K14" s="21"/>
      <c r="L14" s="21"/>
    </row>
    <row r="15" spans="2:12" s="19" customFormat="1" x14ac:dyDescent="0.25"/>
    <row r="16" spans="2:12" s="19" customFormat="1" x14ac:dyDescent="0.25">
      <c r="C16" s="34" t="s">
        <v>156</v>
      </c>
      <c r="D16" s="21" t="s">
        <v>159</v>
      </c>
      <c r="E16" s="21" t="s">
        <v>160</v>
      </c>
      <c r="F16" s="21">
        <v>185.6</v>
      </c>
      <c r="G16" s="21">
        <f>F16*10</f>
        <v>1856</v>
      </c>
      <c r="H16" s="35">
        <f>F16/54.4</f>
        <v>3.4117647058823528</v>
      </c>
      <c r="I16" s="21"/>
      <c r="J16" s="21"/>
      <c r="K16" s="21"/>
      <c r="L16" s="21"/>
    </row>
    <row r="17" spans="3:12" s="19" customFormat="1" x14ac:dyDescent="0.25">
      <c r="C17" s="34" t="s">
        <v>157</v>
      </c>
      <c r="D17" s="21" t="s">
        <v>201</v>
      </c>
      <c r="E17" s="21" t="s">
        <v>160</v>
      </c>
      <c r="F17" s="21"/>
      <c r="G17" s="21">
        <v>1433</v>
      </c>
      <c r="H17" s="35">
        <f>G17/204</f>
        <v>7.0245098039215685</v>
      </c>
      <c r="I17" s="21"/>
      <c r="J17" s="35"/>
      <c r="K17" s="21"/>
      <c r="L17" s="35"/>
    </row>
    <row r="18" spans="3:12" s="19" customFormat="1" x14ac:dyDescent="0.25">
      <c r="C18" s="34" t="s">
        <v>158</v>
      </c>
      <c r="D18" s="21" t="s">
        <v>202</v>
      </c>
      <c r="E18" s="21" t="s">
        <v>160</v>
      </c>
      <c r="F18" s="21"/>
      <c r="G18" s="21">
        <v>74</v>
      </c>
      <c r="H18" s="35"/>
      <c r="I18" s="21"/>
      <c r="J18" s="21"/>
      <c r="K18" s="21"/>
      <c r="L18" s="21"/>
    </row>
    <row r="19" spans="3:12" s="19" customFormat="1" x14ac:dyDescent="0.25">
      <c r="C19" s="34" t="s">
        <v>189</v>
      </c>
      <c r="D19" s="21" t="s">
        <v>193</v>
      </c>
      <c r="E19" s="21" t="s">
        <v>186</v>
      </c>
      <c r="F19" s="21"/>
      <c r="G19" s="21">
        <v>198</v>
      </c>
      <c r="H19" s="35"/>
      <c r="I19" s="21"/>
      <c r="J19" s="21"/>
      <c r="K19" s="21"/>
      <c r="L19" s="21"/>
    </row>
    <row r="20" spans="3:12" s="19" customFormat="1" x14ac:dyDescent="0.25">
      <c r="C20" s="34" t="s">
        <v>190</v>
      </c>
      <c r="D20" s="21" t="s">
        <v>194</v>
      </c>
      <c r="E20" s="21" t="s">
        <v>186</v>
      </c>
      <c r="F20" s="21"/>
      <c r="G20" s="21"/>
      <c r="H20" s="35"/>
      <c r="I20" s="21"/>
      <c r="J20" s="21"/>
      <c r="K20" s="21"/>
      <c r="L20" s="21"/>
    </row>
    <row r="21" spans="3:12" s="19" customFormat="1" x14ac:dyDescent="0.25"/>
    <row r="22" spans="3:12" s="19" customFormat="1" x14ac:dyDescent="0.25">
      <c r="C22" s="34" t="s">
        <v>156</v>
      </c>
      <c r="D22" s="21" t="s">
        <v>162</v>
      </c>
      <c r="E22" s="21" t="s">
        <v>163</v>
      </c>
      <c r="F22" s="21">
        <v>16.8</v>
      </c>
      <c r="G22" s="21">
        <f>F22*10</f>
        <v>168</v>
      </c>
      <c r="H22" s="35">
        <f>F22/54.4</f>
        <v>0.30882352941176472</v>
      </c>
      <c r="I22" s="21"/>
      <c r="J22" s="21"/>
      <c r="K22" s="21"/>
      <c r="L22" s="21"/>
    </row>
    <row r="23" spans="3:12" s="19" customFormat="1" x14ac:dyDescent="0.25">
      <c r="C23" s="34" t="s">
        <v>157</v>
      </c>
      <c r="D23" s="21" t="s">
        <v>203</v>
      </c>
      <c r="E23" s="21" t="s">
        <v>163</v>
      </c>
      <c r="F23" s="21"/>
      <c r="G23" s="21">
        <v>12</v>
      </c>
      <c r="H23" s="35">
        <f>G23/204</f>
        <v>5.8823529411764705E-2</v>
      </c>
      <c r="I23" s="21"/>
      <c r="J23" s="21"/>
      <c r="K23" s="21"/>
      <c r="L23" s="21"/>
    </row>
    <row r="24" spans="3:12" s="19" customFormat="1" x14ac:dyDescent="0.25">
      <c r="C24" s="34" t="s">
        <v>158</v>
      </c>
      <c r="D24" s="21" t="s">
        <v>204</v>
      </c>
      <c r="E24" s="21" t="s">
        <v>163</v>
      </c>
      <c r="F24" s="21"/>
      <c r="G24" s="21">
        <v>20</v>
      </c>
      <c r="H24" s="35"/>
      <c r="I24" s="21"/>
      <c r="J24" s="21"/>
      <c r="K24" s="21"/>
      <c r="L24" s="21"/>
    </row>
    <row r="25" spans="3:12" s="19" customFormat="1" x14ac:dyDescent="0.25">
      <c r="C25" s="34" t="s">
        <v>189</v>
      </c>
      <c r="D25" s="21" t="s">
        <v>197</v>
      </c>
      <c r="E25" s="21" t="s">
        <v>188</v>
      </c>
      <c r="F25" s="21"/>
      <c r="G25" s="21">
        <v>192</v>
      </c>
      <c r="H25" s="35"/>
      <c r="I25" s="21"/>
      <c r="J25" s="21"/>
      <c r="K25" s="21"/>
      <c r="L25" s="21"/>
    </row>
    <row r="26" spans="3:12" s="19" customFormat="1" x14ac:dyDescent="0.25">
      <c r="C26" s="34" t="s">
        <v>190</v>
      </c>
      <c r="D26" s="21" t="s">
        <v>198</v>
      </c>
      <c r="E26" s="21" t="s">
        <v>188</v>
      </c>
      <c r="F26" s="21"/>
      <c r="G26" s="21"/>
      <c r="H26" s="35"/>
      <c r="I26" s="21"/>
      <c r="J26" s="21"/>
      <c r="K26" s="21"/>
      <c r="L26" s="21"/>
    </row>
    <row r="27" spans="3:12" s="19" customFormat="1" x14ac:dyDescent="0.25"/>
    <row r="28" spans="3:12" s="19" customFormat="1" x14ac:dyDescent="0.25">
      <c r="C28" s="34" t="s">
        <v>156</v>
      </c>
      <c r="D28" s="21" t="s">
        <v>166</v>
      </c>
      <c r="E28" s="21" t="s">
        <v>167</v>
      </c>
      <c r="F28" s="21">
        <v>242.8</v>
      </c>
      <c r="G28" s="21">
        <f>F28*10</f>
        <v>2428</v>
      </c>
      <c r="H28" s="35">
        <f>F28/54.4</f>
        <v>4.4632352941176476</v>
      </c>
      <c r="I28" s="21"/>
      <c r="J28" s="21"/>
      <c r="K28" s="21"/>
      <c r="L28" s="21"/>
    </row>
    <row r="29" spans="3:12" s="19" customFormat="1" x14ac:dyDescent="0.25">
      <c r="C29" s="34" t="s">
        <v>157</v>
      </c>
      <c r="D29" s="21" t="s">
        <v>205</v>
      </c>
      <c r="E29" s="21" t="s">
        <v>167</v>
      </c>
      <c r="F29" s="21"/>
      <c r="G29" s="21">
        <v>4</v>
      </c>
      <c r="H29" s="35">
        <f>G29/204</f>
        <v>1.9607843137254902E-2</v>
      </c>
      <c r="I29" s="21"/>
      <c r="J29" s="21"/>
      <c r="K29" s="21"/>
      <c r="L29" s="21"/>
    </row>
    <row r="30" spans="3:12" s="19" customFormat="1" x14ac:dyDescent="0.25">
      <c r="C30" s="34" t="s">
        <v>158</v>
      </c>
      <c r="D30" s="21" t="s">
        <v>206</v>
      </c>
      <c r="E30" s="21" t="s">
        <v>167</v>
      </c>
      <c r="F30" s="21"/>
      <c r="G30" s="21">
        <v>0</v>
      </c>
      <c r="H30" s="35"/>
      <c r="I30" s="21"/>
      <c r="J30" s="21"/>
      <c r="K30" s="21"/>
      <c r="L30" s="21"/>
    </row>
    <row r="31" spans="3:12" s="19" customFormat="1" x14ac:dyDescent="0.25">
      <c r="H31" s="19" t="s">
        <v>249</v>
      </c>
    </row>
    <row r="32" spans="3:12" s="19" customFormat="1" x14ac:dyDescent="0.25">
      <c r="C32" s="34" t="s">
        <v>156</v>
      </c>
      <c r="D32" s="21" t="s">
        <v>168</v>
      </c>
      <c r="E32" s="21" t="s">
        <v>169</v>
      </c>
      <c r="F32" s="21">
        <v>46.4</v>
      </c>
      <c r="G32" s="21">
        <f>F32*10</f>
        <v>464</v>
      </c>
      <c r="H32" s="35">
        <f>F32/54.4</f>
        <v>0.8529411764705882</v>
      </c>
      <c r="I32" s="21"/>
      <c r="J32" s="21"/>
      <c r="K32" s="21"/>
      <c r="L32" s="21"/>
    </row>
    <row r="33" spans="3:12" s="19" customFormat="1" x14ac:dyDescent="0.25">
      <c r="C33" s="34" t="s">
        <v>157</v>
      </c>
      <c r="D33" s="21" t="s">
        <v>207</v>
      </c>
      <c r="E33" s="21" t="s">
        <v>169</v>
      </c>
      <c r="F33" s="21"/>
      <c r="G33" s="21">
        <v>11</v>
      </c>
      <c r="H33" s="35">
        <f>G33/204</f>
        <v>5.3921568627450983E-2</v>
      </c>
      <c r="I33" s="21"/>
      <c r="J33" s="21"/>
      <c r="K33" s="21"/>
      <c r="L33" s="21"/>
    </row>
    <row r="34" spans="3:12" s="19" customFormat="1" x14ac:dyDescent="0.25">
      <c r="C34" s="34" t="s">
        <v>158</v>
      </c>
      <c r="D34" s="21" t="s">
        <v>208</v>
      </c>
      <c r="E34" s="21" t="s">
        <v>169</v>
      </c>
      <c r="F34" s="21"/>
      <c r="G34" s="21">
        <v>0</v>
      </c>
      <c r="H34" s="35"/>
      <c r="I34" s="21"/>
      <c r="J34" s="21"/>
      <c r="K34" s="21"/>
      <c r="L34" s="21"/>
    </row>
    <row r="35" spans="3:12" s="19" customFormat="1" x14ac:dyDescent="0.25">
      <c r="H35" s="19" t="s">
        <v>250</v>
      </c>
    </row>
    <row r="36" spans="3:12" s="19" customFormat="1" x14ac:dyDescent="0.25">
      <c r="C36" s="34" t="s">
        <v>156</v>
      </c>
      <c r="D36" s="21" t="s">
        <v>170</v>
      </c>
      <c r="E36" s="21" t="s">
        <v>271</v>
      </c>
      <c r="F36" s="21">
        <v>56</v>
      </c>
      <c r="G36" s="21">
        <f>F36*10</f>
        <v>560</v>
      </c>
      <c r="H36" s="35">
        <f>F36/54.4</f>
        <v>1.0294117647058825</v>
      </c>
      <c r="I36" s="21"/>
      <c r="J36" s="21"/>
      <c r="K36" s="21"/>
      <c r="L36" s="21"/>
    </row>
    <row r="37" spans="3:12" s="19" customFormat="1" x14ac:dyDescent="0.25">
      <c r="C37" s="34" t="s">
        <v>157</v>
      </c>
      <c r="D37" s="21" t="s">
        <v>209</v>
      </c>
      <c r="E37" s="21" t="s">
        <v>171</v>
      </c>
      <c r="F37" s="21"/>
      <c r="G37" s="21">
        <v>220</v>
      </c>
      <c r="H37" s="35">
        <f>G37/204</f>
        <v>1.0784313725490196</v>
      </c>
      <c r="I37" s="21"/>
      <c r="J37" s="21"/>
      <c r="K37" s="21"/>
      <c r="L37" s="21"/>
    </row>
    <row r="38" spans="3:12" s="19" customFormat="1" x14ac:dyDescent="0.25">
      <c r="C38" s="34" t="s">
        <v>158</v>
      </c>
      <c r="D38" s="21" t="s">
        <v>210</v>
      </c>
      <c r="E38" s="21" t="s">
        <v>171</v>
      </c>
      <c r="F38" s="21"/>
      <c r="G38" s="21">
        <v>58</v>
      </c>
      <c r="H38" s="35"/>
      <c r="I38" s="21"/>
      <c r="J38" s="21"/>
      <c r="K38" s="21"/>
      <c r="L38" s="21"/>
    </row>
    <row r="39" spans="3:12" s="19" customFormat="1" x14ac:dyDescent="0.25"/>
    <row r="40" spans="3:12" s="19" customFormat="1" x14ac:dyDescent="0.25">
      <c r="C40" s="34" t="s">
        <v>156</v>
      </c>
      <c r="D40" s="21" t="s">
        <v>172</v>
      </c>
      <c r="E40" s="21" t="s">
        <v>179</v>
      </c>
      <c r="F40" s="21">
        <v>19.2</v>
      </c>
      <c r="G40" s="21">
        <f>F40*10</f>
        <v>192</v>
      </c>
      <c r="H40" s="35">
        <f>F40/54.4</f>
        <v>0.35294117647058826</v>
      </c>
      <c r="I40" s="21"/>
      <c r="J40" s="21"/>
      <c r="K40" s="21"/>
      <c r="L40" s="21"/>
    </row>
    <row r="41" spans="3:12" s="19" customFormat="1" x14ac:dyDescent="0.25">
      <c r="C41" s="34" t="s">
        <v>157</v>
      </c>
      <c r="D41" s="21" t="s">
        <v>211</v>
      </c>
      <c r="E41" s="21" t="s">
        <v>179</v>
      </c>
      <c r="F41" s="21"/>
      <c r="G41" s="21">
        <v>110</v>
      </c>
      <c r="H41" s="35">
        <f>G41/204</f>
        <v>0.53921568627450978</v>
      </c>
      <c r="I41" s="21"/>
      <c r="J41" s="21"/>
      <c r="K41" s="21"/>
      <c r="L41" s="21"/>
    </row>
    <row r="42" spans="3:12" s="19" customFormat="1" x14ac:dyDescent="0.25">
      <c r="C42" s="34" t="s">
        <v>158</v>
      </c>
      <c r="D42" s="21" t="s">
        <v>212</v>
      </c>
      <c r="E42" s="21" t="s">
        <v>179</v>
      </c>
      <c r="F42" s="21"/>
      <c r="G42" s="21"/>
      <c r="H42" s="35"/>
      <c r="I42" s="21"/>
      <c r="J42" s="21"/>
      <c r="K42" s="21"/>
      <c r="L42" s="21"/>
    </row>
    <row r="43" spans="3:12" s="19" customFormat="1" x14ac:dyDescent="0.25">
      <c r="C43" s="36"/>
      <c r="E43" s="19" t="s">
        <v>266</v>
      </c>
      <c r="H43" s="37"/>
    </row>
    <row r="44" spans="3:12" s="19" customFormat="1" x14ac:dyDescent="0.25">
      <c r="C44" s="34" t="s">
        <v>156</v>
      </c>
      <c r="D44" s="21" t="s">
        <v>223</v>
      </c>
      <c r="E44" s="21" t="s">
        <v>226</v>
      </c>
      <c r="F44" s="21">
        <v>140</v>
      </c>
      <c r="G44" s="21">
        <f>F44*10</f>
        <v>1400</v>
      </c>
      <c r="H44" s="35">
        <f>F44/54.4</f>
        <v>2.5735294117647061</v>
      </c>
      <c r="I44" s="21"/>
      <c r="J44" s="21"/>
      <c r="K44" s="21"/>
      <c r="L44" s="21"/>
    </row>
    <row r="45" spans="3:12" s="19" customFormat="1" x14ac:dyDescent="0.25">
      <c r="C45" s="34" t="s">
        <v>157</v>
      </c>
      <c r="D45" s="21" t="s">
        <v>224</v>
      </c>
      <c r="E45" s="21" t="s">
        <v>226</v>
      </c>
      <c r="F45" s="21"/>
      <c r="G45" s="21"/>
      <c r="H45" s="35">
        <f>G45/204</f>
        <v>0</v>
      </c>
      <c r="I45" s="21"/>
      <c r="J45" s="21"/>
      <c r="K45" s="21"/>
      <c r="L45" s="21"/>
    </row>
    <row r="46" spans="3:12" s="19" customFormat="1" x14ac:dyDescent="0.25">
      <c r="C46" s="34" t="s">
        <v>158</v>
      </c>
      <c r="D46" s="21" t="s">
        <v>225</v>
      </c>
      <c r="E46" s="21" t="s">
        <v>226</v>
      </c>
      <c r="F46" s="21"/>
      <c r="G46" s="21">
        <v>49</v>
      </c>
      <c r="H46" s="35"/>
      <c r="I46" s="21"/>
      <c r="J46" s="21"/>
      <c r="K46" s="21"/>
      <c r="L46" s="21"/>
    </row>
    <row r="47" spans="3:12" s="19" customFormat="1" x14ac:dyDescent="0.25"/>
    <row r="48" spans="3:12" s="19" customFormat="1" x14ac:dyDescent="0.25">
      <c r="C48" s="34" t="s">
        <v>156</v>
      </c>
      <c r="D48" s="21" t="s">
        <v>173</v>
      </c>
      <c r="E48" s="21" t="s">
        <v>174</v>
      </c>
      <c r="F48" s="21">
        <v>12.8</v>
      </c>
      <c r="G48" s="21">
        <f>F48*10</f>
        <v>128</v>
      </c>
      <c r="H48" s="35">
        <f>F48/54.4</f>
        <v>0.23529411764705885</v>
      </c>
      <c r="I48" s="21"/>
      <c r="J48" s="21"/>
      <c r="K48" s="21"/>
      <c r="L48" s="21"/>
    </row>
    <row r="49" spans="3:12" s="19" customFormat="1" x14ac:dyDescent="0.25">
      <c r="C49" s="34" t="s">
        <v>157</v>
      </c>
      <c r="D49" s="21" t="s">
        <v>213</v>
      </c>
      <c r="E49" s="21" t="s">
        <v>174</v>
      </c>
      <c r="F49" s="21"/>
      <c r="G49" s="21">
        <v>211</v>
      </c>
      <c r="H49" s="35">
        <f>G49/204</f>
        <v>1.0343137254901962</v>
      </c>
      <c r="I49" s="21"/>
      <c r="J49" s="21"/>
      <c r="K49" s="21"/>
      <c r="L49" s="21"/>
    </row>
    <row r="50" spans="3:12" s="19" customFormat="1" x14ac:dyDescent="0.25">
      <c r="C50" s="34" t="s">
        <v>158</v>
      </c>
      <c r="D50" s="21" t="s">
        <v>214</v>
      </c>
      <c r="E50" s="21" t="s">
        <v>174</v>
      </c>
      <c r="F50" s="21"/>
      <c r="G50" s="21">
        <v>13</v>
      </c>
      <c r="H50" s="35"/>
      <c r="I50" s="21"/>
      <c r="J50" s="21"/>
      <c r="K50" s="21"/>
      <c r="L50" s="21"/>
    </row>
    <row r="51" spans="3:12" s="19" customFormat="1" x14ac:dyDescent="0.25">
      <c r="C51" s="34" t="s">
        <v>189</v>
      </c>
      <c r="D51" s="21" t="s">
        <v>195</v>
      </c>
      <c r="E51" s="21" t="s">
        <v>187</v>
      </c>
      <c r="F51" s="21"/>
      <c r="G51" s="21">
        <v>150</v>
      </c>
      <c r="H51" s="35"/>
      <c r="I51" s="21"/>
      <c r="J51" s="21"/>
      <c r="K51" s="21"/>
      <c r="L51" s="21"/>
    </row>
    <row r="52" spans="3:12" s="19" customFormat="1" x14ac:dyDescent="0.25">
      <c r="C52" s="34" t="s">
        <v>190</v>
      </c>
      <c r="D52" s="21" t="s">
        <v>196</v>
      </c>
      <c r="E52" s="21" t="s">
        <v>187</v>
      </c>
      <c r="F52" s="21"/>
      <c r="G52" s="21"/>
      <c r="H52" s="35"/>
      <c r="I52" s="21"/>
      <c r="J52" s="21"/>
      <c r="K52" s="21"/>
      <c r="L52" s="21"/>
    </row>
    <row r="53" spans="3:12" s="19" customFormat="1" x14ac:dyDescent="0.25"/>
    <row r="54" spans="3:12" s="19" customFormat="1" x14ac:dyDescent="0.25">
      <c r="C54" s="34" t="s">
        <v>156</v>
      </c>
      <c r="D54" s="21" t="s">
        <v>175</v>
      </c>
      <c r="E54" s="21" t="s">
        <v>176</v>
      </c>
      <c r="F54" s="21">
        <v>0.8</v>
      </c>
      <c r="G54" s="21">
        <f>F54*10</f>
        <v>8</v>
      </c>
      <c r="H54" s="35">
        <f>F54/54.4</f>
        <v>1.4705882352941178E-2</v>
      </c>
      <c r="I54" s="21"/>
      <c r="J54" s="21"/>
      <c r="K54" s="21"/>
      <c r="L54" s="21"/>
    </row>
    <row r="55" spans="3:12" s="19" customFormat="1" x14ac:dyDescent="0.25">
      <c r="C55" s="34" t="s">
        <v>157</v>
      </c>
      <c r="D55" s="21" t="s">
        <v>215</v>
      </c>
      <c r="E55" s="21" t="s">
        <v>176</v>
      </c>
      <c r="F55" s="21"/>
      <c r="G55" s="21">
        <v>129</v>
      </c>
      <c r="H55" s="35">
        <f>G55/204</f>
        <v>0.63235294117647056</v>
      </c>
      <c r="I55" s="21"/>
      <c r="J55" s="21"/>
      <c r="K55" s="21"/>
      <c r="L55" s="21"/>
    </row>
    <row r="56" spans="3:12" s="19" customFormat="1" x14ac:dyDescent="0.25">
      <c r="C56" s="34" t="s">
        <v>158</v>
      </c>
      <c r="D56" s="21" t="s">
        <v>216</v>
      </c>
      <c r="E56" s="21" t="s">
        <v>176</v>
      </c>
      <c r="F56" s="21"/>
      <c r="G56" s="21"/>
      <c r="H56" s="35"/>
      <c r="I56" s="21"/>
      <c r="J56" s="21"/>
      <c r="K56" s="21"/>
      <c r="L56" s="21"/>
    </row>
    <row r="57" spans="3:12" s="19" customFormat="1" x14ac:dyDescent="0.25"/>
    <row r="58" spans="3:12" s="19" customFormat="1" x14ac:dyDescent="0.25">
      <c r="C58" s="34" t="s">
        <v>156</v>
      </c>
      <c r="D58" s="21" t="s">
        <v>177</v>
      </c>
      <c r="E58" s="21" t="s">
        <v>178</v>
      </c>
      <c r="F58" s="21">
        <v>84</v>
      </c>
      <c r="G58" s="21">
        <f>F58*10</f>
        <v>840</v>
      </c>
      <c r="H58" s="35">
        <f>F58/54.4</f>
        <v>1.5441176470588236</v>
      </c>
      <c r="I58" s="21"/>
      <c r="J58" s="21"/>
      <c r="K58" s="21"/>
      <c r="L58" s="21"/>
    </row>
    <row r="59" spans="3:12" s="19" customFormat="1" x14ac:dyDescent="0.25">
      <c r="C59" s="34" t="s">
        <v>157</v>
      </c>
      <c r="D59" s="21" t="s">
        <v>217</v>
      </c>
      <c r="E59" s="21" t="s">
        <v>178</v>
      </c>
      <c r="F59" s="21"/>
      <c r="G59" s="21"/>
      <c r="H59" s="35">
        <f>G59/10</f>
        <v>0</v>
      </c>
      <c r="I59" s="21"/>
      <c r="J59" s="21"/>
      <c r="K59" s="21"/>
      <c r="L59" s="21"/>
    </row>
    <row r="60" spans="3:12" s="19" customFormat="1" x14ac:dyDescent="0.25">
      <c r="C60" s="34" t="s">
        <v>158</v>
      </c>
      <c r="D60" s="21" t="s">
        <v>218</v>
      </c>
      <c r="E60" s="21" t="s">
        <v>178</v>
      </c>
      <c r="F60" s="21"/>
      <c r="G60" s="21" t="s">
        <v>266</v>
      </c>
      <c r="H60" s="35">
        <v>0</v>
      </c>
      <c r="I60" s="21"/>
      <c r="J60" s="21"/>
      <c r="K60" s="21"/>
      <c r="L60" s="21"/>
    </row>
    <row r="61" spans="3:12" s="19" customFormat="1" x14ac:dyDescent="0.25">
      <c r="H61" s="35"/>
    </row>
    <row r="62" spans="3:12" s="19" customFormat="1" x14ac:dyDescent="0.25">
      <c r="C62" s="34" t="s">
        <v>156</v>
      </c>
      <c r="D62" s="21" t="s">
        <v>180</v>
      </c>
      <c r="E62" s="21" t="s">
        <v>181</v>
      </c>
      <c r="F62" s="21">
        <v>1.6</v>
      </c>
      <c r="G62" s="21">
        <f>F62*10</f>
        <v>16</v>
      </c>
      <c r="H62" s="35">
        <f t="shared" ref="H62:H66" si="0">F62/54.4</f>
        <v>2.9411764705882356E-2</v>
      </c>
      <c r="I62" s="21"/>
      <c r="J62" s="21"/>
      <c r="K62" s="21"/>
      <c r="L62" s="21"/>
    </row>
    <row r="63" spans="3:12" s="19" customFormat="1" x14ac:dyDescent="0.25">
      <c r="C63" s="34" t="s">
        <v>157</v>
      </c>
      <c r="D63" s="21" t="s">
        <v>219</v>
      </c>
      <c r="E63" s="21" t="s">
        <v>181</v>
      </c>
      <c r="F63" s="21"/>
      <c r="G63" s="21">
        <v>61</v>
      </c>
      <c r="H63" s="35"/>
      <c r="I63" s="21"/>
      <c r="J63" s="21"/>
      <c r="K63" s="21"/>
      <c r="L63" s="21"/>
    </row>
    <row r="64" spans="3:12" s="19" customFormat="1" x14ac:dyDescent="0.25">
      <c r="C64" s="34" t="s">
        <v>158</v>
      </c>
      <c r="D64" s="21" t="s">
        <v>220</v>
      </c>
      <c r="E64" s="21" t="s">
        <v>181</v>
      </c>
      <c r="F64" s="21"/>
      <c r="G64" s="21"/>
      <c r="H64" s="35"/>
      <c r="I64" s="21"/>
      <c r="J64" s="21"/>
      <c r="K64" s="21"/>
      <c r="L64" s="21"/>
    </row>
    <row r="65" spans="1:12" s="19" customFormat="1" x14ac:dyDescent="0.25">
      <c r="C65" s="36"/>
      <c r="H65" s="35"/>
    </row>
    <row r="66" spans="1:12" s="19" customFormat="1" x14ac:dyDescent="0.25">
      <c r="C66" s="34" t="s">
        <v>156</v>
      </c>
      <c r="D66" s="21" t="s">
        <v>230</v>
      </c>
      <c r="E66" s="21" t="s">
        <v>233</v>
      </c>
      <c r="F66" s="21"/>
      <c r="G66" s="21">
        <f>F66*10</f>
        <v>0</v>
      </c>
      <c r="H66" s="35">
        <f t="shared" si="0"/>
        <v>0</v>
      </c>
      <c r="I66" s="21"/>
      <c r="J66" s="21"/>
      <c r="K66" s="21"/>
      <c r="L66" s="21"/>
    </row>
    <row r="67" spans="1:12" s="19" customFormat="1" x14ac:dyDescent="0.25">
      <c r="C67" s="34" t="s">
        <v>157</v>
      </c>
      <c r="D67" s="21" t="s">
        <v>231</v>
      </c>
      <c r="E67" s="21" t="s">
        <v>233</v>
      </c>
      <c r="F67" s="21"/>
      <c r="G67" s="21">
        <v>146</v>
      </c>
      <c r="H67" s="35">
        <f>G67/204</f>
        <v>0.71568627450980393</v>
      </c>
      <c r="I67" s="21"/>
      <c r="J67" s="21"/>
      <c r="K67" s="21"/>
      <c r="L67" s="21"/>
    </row>
    <row r="68" spans="1:12" s="19" customFormat="1" x14ac:dyDescent="0.25">
      <c r="C68" s="34" t="s">
        <v>158</v>
      </c>
      <c r="D68" s="21" t="s">
        <v>232</v>
      </c>
      <c r="E68" s="21" t="s">
        <v>233</v>
      </c>
      <c r="F68" s="21"/>
      <c r="G68" s="21"/>
      <c r="H68" s="35"/>
      <c r="I68" s="21"/>
      <c r="J68" s="21"/>
      <c r="K68" s="21"/>
      <c r="L68" s="21"/>
    </row>
    <row r="69" spans="1:12" s="19" customFormat="1" x14ac:dyDescent="0.25"/>
    <row r="70" spans="1:12" s="19" customFormat="1" x14ac:dyDescent="0.25">
      <c r="C70" s="34" t="s">
        <v>156</v>
      </c>
      <c r="D70" s="21" t="s">
        <v>182</v>
      </c>
      <c r="E70" s="21" t="s">
        <v>183</v>
      </c>
      <c r="F70" s="21">
        <v>24.6</v>
      </c>
      <c r="G70" s="21">
        <f>F70*10</f>
        <v>246</v>
      </c>
      <c r="H70" s="35">
        <f>F70/54.4</f>
        <v>0.45220588235294124</v>
      </c>
      <c r="I70" s="21"/>
      <c r="J70" s="21"/>
      <c r="K70" s="21"/>
      <c r="L70" s="21"/>
    </row>
    <row r="71" spans="1:12" s="19" customFormat="1" x14ac:dyDescent="0.25">
      <c r="C71" s="34" t="s">
        <v>157</v>
      </c>
      <c r="D71" s="21" t="s">
        <v>221</v>
      </c>
      <c r="E71" s="21" t="s">
        <v>183</v>
      </c>
      <c r="F71" s="21"/>
      <c r="G71" s="21">
        <v>335</v>
      </c>
      <c r="H71" s="35"/>
      <c r="I71" s="21"/>
      <c r="J71" s="21"/>
      <c r="K71" s="21"/>
      <c r="L71" s="21"/>
    </row>
    <row r="72" spans="1:12" s="19" customFormat="1" x14ac:dyDescent="0.25">
      <c r="C72" s="34" t="s">
        <v>158</v>
      </c>
      <c r="D72" s="21" t="s">
        <v>222</v>
      </c>
      <c r="E72" s="21" t="s">
        <v>183</v>
      </c>
      <c r="F72" s="21"/>
      <c r="G72" s="21">
        <v>86</v>
      </c>
      <c r="H72" s="35"/>
      <c r="I72" s="21"/>
      <c r="J72" s="21"/>
      <c r="K72" s="21"/>
      <c r="L72" s="21"/>
    </row>
    <row r="73" spans="1:12" s="19" customFormat="1" x14ac:dyDescent="0.25"/>
    <row r="74" spans="1:12" x14ac:dyDescent="0.25">
      <c r="A74" s="19"/>
      <c r="B74" s="19"/>
    </row>
    <row r="75" spans="1:12" x14ac:dyDescent="0.25">
      <c r="A75" s="19"/>
      <c r="B75" s="19"/>
    </row>
  </sheetData>
  <mergeCells count="1">
    <mergeCell ref="F7:G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ФАСАДНАЯ ПЛИТКА WK</vt:lpstr>
      <vt:lpstr>ФАСАДНАЯ ПЛИТКА UNICERAMIX</vt:lpstr>
      <vt:lpstr>КИРПИЧ</vt:lpstr>
      <vt:lpstr>БРУСЧАТКА</vt:lpstr>
      <vt:lpstr>СТУПЕНИ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Сергей Чижов</dc:creator>
  <cp:lastModifiedBy>Сергей Чижов</cp:lastModifiedBy>
  <dcterms:created xsi:type="dcterms:W3CDTF">2015-06-05T18:19:34Z</dcterms:created>
  <dcterms:modified xsi:type="dcterms:W3CDTF">2026-01-20T15:36:06Z</dcterms:modified>
</cp:coreProperties>
</file>